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75" windowWidth="15300" windowHeight="4080" tabRatio="493"/>
  </bookViews>
  <sheets>
    <sheet name="Лист1" sheetId="3" r:id="rId1"/>
    <sheet name="Лист2" sheetId="4" r:id="rId2"/>
    <sheet name="Листы12-14" sheetId="7" r:id="rId3"/>
    <sheet name="Листы15-18" sheetId="8" r:id="rId4"/>
  </sheets>
  <definedNames>
    <definedName name="_xlnm.Print_Titles" localSheetId="2">'Листы12-14'!$11:$13</definedName>
    <definedName name="_xlnm.Print_Titles" localSheetId="3">'Листы15-18'!$12:$16</definedName>
    <definedName name="_xlnm.Print_Area" localSheetId="2">'Листы12-14'!$A$1:$CA$122</definedName>
  </definedNames>
  <calcPr calcId="145621"/>
</workbook>
</file>

<file path=xl/calcChain.xml><?xml version="1.0" encoding="utf-8"?>
<calcChain xmlns="http://schemas.openxmlformats.org/spreadsheetml/2006/main">
  <c r="BG90" i="7" l="1"/>
  <c r="BF29" i="7" l="1"/>
  <c r="BE25" i="7"/>
  <c r="BG89" i="7" l="1"/>
  <c r="BG88" i="7"/>
  <c r="BG76" i="7"/>
  <c r="BG75" i="7"/>
  <c r="BG71" i="7"/>
  <c r="BG70" i="7"/>
  <c r="BG69" i="7"/>
  <c r="BG61" i="7"/>
  <c r="BG55" i="7"/>
  <c r="BG54" i="7"/>
  <c r="BG52" i="7"/>
  <c r="BG51" i="7"/>
  <c r="BG42" i="7"/>
  <c r="BG41" i="7"/>
  <c r="BG40" i="7"/>
  <c r="BG37" i="7"/>
  <c r="BG36" i="7"/>
  <c r="BG35" i="7"/>
  <c r="BG25" i="7"/>
  <c r="BG15" i="7"/>
  <c r="BF89" i="7"/>
  <c r="BF88" i="7"/>
  <c r="BF76" i="7"/>
  <c r="BF75" i="7"/>
  <c r="BF71" i="7"/>
  <c r="BF70" i="7"/>
  <c r="BF69" i="7"/>
  <c r="BF61" i="7"/>
  <c r="BF55" i="7"/>
  <c r="BF54" i="7"/>
  <c r="BF52" i="7"/>
  <c r="BF51" i="7"/>
  <c r="BF42" i="7"/>
  <c r="BF41" i="7"/>
  <c r="BF40" i="7"/>
  <c r="BF36" i="7"/>
  <c r="BF35" i="7"/>
  <c r="BF25" i="7"/>
  <c r="BE89" i="7" l="1"/>
  <c r="BE90" i="7" s="1"/>
  <c r="BE88" i="7"/>
  <c r="BE76" i="7"/>
  <c r="BE75" i="7"/>
  <c r="BE71" i="7"/>
  <c r="BE70" i="7"/>
  <c r="BE61" i="7" l="1"/>
  <c r="BE55" i="7"/>
  <c r="BE54" i="7"/>
  <c r="BE52" i="7"/>
  <c r="BE51" i="7"/>
  <c r="BE42" i="7"/>
  <c r="BE41" i="7"/>
  <c r="BE40" i="7"/>
  <c r="BE37" i="7"/>
  <c r="BE36" i="7"/>
  <c r="BE35" i="7"/>
  <c r="BE15" i="7" l="1"/>
  <c r="BG82" i="7" l="1"/>
  <c r="BF37" i="7" l="1"/>
  <c r="BF15" i="7"/>
  <c r="BE26" i="7"/>
  <c r="BF26" i="7" l="1"/>
  <c r="BF82" i="7" l="1"/>
  <c r="BE47" i="7"/>
  <c r="BG29" i="7" l="1"/>
  <c r="BG49" i="7"/>
  <c r="BY50" i="7"/>
  <c r="BX50" i="7"/>
  <c r="BX47" i="7" s="1"/>
  <c r="BW50" i="7"/>
  <c r="BW47" i="7" s="1"/>
  <c r="BV50" i="7"/>
  <c r="BV47" i="7" s="1"/>
  <c r="BU50" i="7"/>
  <c r="BT50" i="7"/>
  <c r="BT47" i="7" s="1"/>
  <c r="BS50" i="7"/>
  <c r="BS47" i="7" s="1"/>
  <c r="BR50" i="7"/>
  <c r="BR47" i="7" s="1"/>
  <c r="BQ50" i="7"/>
  <c r="BQ47" i="7" s="1"/>
  <c r="BP50" i="7"/>
  <c r="BP47" i="7" s="1"/>
  <c r="BO50" i="7"/>
  <c r="BO47" i="7" s="1"/>
  <c r="BN50" i="7"/>
  <c r="BN47" i="7" s="1"/>
  <c r="BM50" i="7"/>
  <c r="BM47" i="7" s="1"/>
  <c r="BL50" i="7"/>
  <c r="BL47" i="7" s="1"/>
  <c r="BK50" i="7"/>
  <c r="BK47" i="7" s="1"/>
  <c r="BJ50" i="7"/>
  <c r="BJ47" i="7" s="1"/>
  <c r="BI50" i="7"/>
  <c r="BH50" i="7"/>
  <c r="BH47" i="7" s="1"/>
  <c r="BG47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Y47" i="7"/>
  <c r="BU47" i="7"/>
  <c r="BI47" i="7"/>
  <c r="BG33" i="7"/>
  <c r="BG32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Y32" i="7"/>
  <c r="BX32" i="7"/>
  <c r="BW32" i="7"/>
  <c r="BV32" i="7"/>
  <c r="BV31" i="7" s="1"/>
  <c r="BU32" i="7"/>
  <c r="BT32" i="7"/>
  <c r="BS32" i="7"/>
  <c r="BS31" i="7" s="1"/>
  <c r="BR32" i="7"/>
  <c r="BR31" i="7" s="1"/>
  <c r="BQ32" i="7"/>
  <c r="BP32" i="7"/>
  <c r="BO32" i="7"/>
  <c r="BN32" i="7"/>
  <c r="BN31" i="7" s="1"/>
  <c r="BM32" i="7"/>
  <c r="BL32" i="7"/>
  <c r="BK32" i="7"/>
  <c r="BK31" i="7" s="1"/>
  <c r="BJ32" i="7"/>
  <c r="BJ31" i="7" s="1"/>
  <c r="BI32" i="7"/>
  <c r="BH32" i="7"/>
  <c r="BW31" i="7"/>
  <c r="BO31" i="7"/>
  <c r="BF47" i="7"/>
  <c r="BG31" i="7" l="1"/>
  <c r="BG68" i="7"/>
  <c r="BG131" i="7" s="1"/>
  <c r="BG26" i="7"/>
  <c r="BH31" i="7"/>
  <c r="BL31" i="7"/>
  <c r="BP31" i="7"/>
  <c r="BT31" i="7"/>
  <c r="BX31" i="7"/>
  <c r="BI31" i="7"/>
  <c r="BM31" i="7"/>
  <c r="BQ31" i="7"/>
  <c r="BU31" i="7"/>
  <c r="BY31" i="7"/>
  <c r="BG48" i="7"/>
  <c r="BG67" i="7"/>
  <c r="BG66" i="7" l="1"/>
  <c r="BE82" i="7"/>
  <c r="BF68" i="7"/>
  <c r="BF131" i="7" s="1"/>
  <c r="BF67" i="7"/>
  <c r="BE67" i="7"/>
  <c r="BF49" i="7"/>
  <c r="BF48" i="7"/>
  <c r="BE48" i="7"/>
  <c r="BE31" i="7"/>
  <c r="BF32" i="7"/>
  <c r="BE32" i="7"/>
  <c r="BF33" i="7"/>
  <c r="BF66" i="7" l="1"/>
  <c r="BF31" i="7"/>
  <c r="BE33" i="7"/>
  <c r="BE68" i="7"/>
  <c r="BE66" i="7" s="1"/>
  <c r="BE49" i="7"/>
  <c r="BE131" i="7" l="1"/>
  <c r="BF14" i="7" l="1"/>
  <c r="BG14" i="7" s="1"/>
  <c r="BL90" i="7" l="1"/>
  <c r="BL131" i="7" s="1"/>
  <c r="BI90" i="7"/>
  <c r="BI131" i="7" s="1"/>
  <c r="BV90" i="7"/>
  <c r="BV131" i="7" s="1"/>
  <c r="BQ131" i="7"/>
  <c r="BQ90" i="7"/>
  <c r="BU90" i="7"/>
  <c r="BU131" i="7" s="1"/>
  <c r="BP90" i="7"/>
  <c r="BP131" i="7" s="1"/>
  <c r="BW90" i="7"/>
  <c r="BW131" i="7" s="1"/>
  <c r="BT90" i="7"/>
  <c r="BT131" i="7" s="1"/>
  <c r="BM90" i="7"/>
  <c r="BM131" i="7" s="1"/>
  <c r="BY90" i="7"/>
  <c r="BN90" i="7"/>
  <c r="BN131" i="7" s="1"/>
  <c r="BK90" i="7"/>
  <c r="BK131" i="7" s="1"/>
  <c r="BJ90" i="7"/>
  <c r="BJ131" i="7" s="1"/>
  <c r="BO90" i="7"/>
  <c r="BO131" i="7" s="1"/>
  <c r="BX90" i="7"/>
  <c r="BX131" i="7" s="1"/>
  <c r="BH90" i="7"/>
  <c r="BH131" i="7" s="1"/>
  <c r="BS90" i="7"/>
  <c r="BS131" i="7" s="1"/>
  <c r="BR90" i="7"/>
  <c r="BR131" i="7" s="1"/>
</calcChain>
</file>

<file path=xl/sharedStrings.xml><?xml version="1.0" encoding="utf-8"?>
<sst xmlns="http://schemas.openxmlformats.org/spreadsheetml/2006/main" count="486" uniqueCount="299">
  <si>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</si>
  <si>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</si>
  <si>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</si>
  <si>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</si>
  <si>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</si>
  <si>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</si>
  <si>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</si>
  <si>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</si>
  <si>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</si>
  <si>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</si>
  <si>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</si>
  <si>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</si>
  <si>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</si>
  <si>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</si>
  <si>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</si>
  <si>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</si>
  <si>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</si>
  <si>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</si>
  <si>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</si>
  <si>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</si>
  <si>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</si>
  <si>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</si>
  <si>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</si>
  <si>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</si>
  <si>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</si>
  <si>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</si>
  <si>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</si>
  <si>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</si>
  <si>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</si>
  <si>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</si>
  <si>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</si>
  <si>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</si>
  <si>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</si>
  <si>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Показатели,</t>
  </si>
  <si>
    <t>утвержденные</t>
  </si>
  <si>
    <t>1.</t>
  </si>
  <si>
    <t>1.1.</t>
  </si>
  <si>
    <t>тыс. рублей</t>
  </si>
  <si>
    <t>1.2.</t>
  </si>
  <si>
    <t>2.</t>
  </si>
  <si>
    <t>Рентабельность продаж (величина</t>
  </si>
  <si>
    <t>процент</t>
  </si>
  <si>
    <t>3.</t>
  </si>
  <si>
    <t>3.1.</t>
  </si>
  <si>
    <t>МВт</t>
  </si>
  <si>
    <t>3.2.</t>
  </si>
  <si>
    <t>3.3.</t>
  </si>
  <si>
    <t>4.</t>
  </si>
  <si>
    <t>4.1.</t>
  </si>
  <si>
    <t>в том числе:</t>
  </si>
  <si>
    <t>4.2.</t>
  </si>
  <si>
    <t>4.3.</t>
  </si>
  <si>
    <t>4.4.</t>
  </si>
  <si>
    <t>4.4.1.</t>
  </si>
  <si>
    <t>Реквизиты инвестиционной</t>
  </si>
  <si>
    <t>программы (кем утверждена, дата</t>
  </si>
  <si>
    <t>5.</t>
  </si>
  <si>
    <t>Показатели численности персонала и</t>
  </si>
  <si>
    <t>персонала</t>
  </si>
  <si>
    <t>человек</t>
  </si>
  <si>
    <t>на одного работника</t>
  </si>
  <si>
    <t>на человека</t>
  </si>
  <si>
    <t>соглашения (дата утверждения, срок</t>
  </si>
  <si>
    <t>действия)</t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</si>
  <si>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</si>
  <si>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</si>
  <si>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</si>
  <si>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</si>
  <si>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</si>
  <si>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6.</t>
  </si>
  <si>
    <t>7.</t>
  </si>
  <si>
    <t>8.</t>
  </si>
  <si>
    <t>9.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</si>
  <si>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</si>
  <si>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</si>
  <si>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</si>
  <si>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</si>
  <si>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</si>
  <si>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</si>
  <si>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</si>
  <si>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</si>
  <si>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</si>
  <si>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</si>
  <si>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</si>
  <si>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</si>
  <si>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</si>
  <si>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</si>
  <si>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</si>
  <si>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</si>
  <si>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</si>
  <si>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</si>
  <si>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</si>
  <si>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</si>
  <si>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</si>
  <si>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</si>
  <si>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</si>
  <si>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</si>
  <si>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</si>
  <si>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</si>
  <si>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</si>
  <si>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</si>
  <si>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</si>
  <si>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</si>
  <si>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</si>
  <si>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</si>
  <si>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</si>
  <si>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</si>
  <si>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</si>
  <si>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</si>
  <si>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</si>
  <si>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</si>
  <si>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</si>
  <si>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</si>
  <si>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</si>
  <si>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</si>
  <si>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</si>
  <si>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</si>
  <si>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</si>
  <si>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</si>
  <si>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</si>
  <si>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</si>
  <si>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</si>
  <si>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</si>
  <si>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</si>
  <si>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</si>
  <si>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</si>
  <si>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</si>
  <si>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</si>
  <si>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</si>
  <si>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</si>
  <si>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</si>
  <si>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</si>
  <si>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</si>
  <si>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</si>
  <si>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</si>
  <si>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</si>
  <si>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</si>
  <si>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</si>
  <si>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</si>
  <si>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</si>
  <si>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</si>
  <si>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</si>
  <si>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</si>
  <si>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</si>
  <si>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</si>
  <si>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</si>
  <si>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</si>
  <si>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</si>
  <si>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</si>
  <si>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</si>
  <si>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</si>
  <si>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</si>
  <si>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</si>
  <si>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</si>
  <si>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</si>
  <si>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</si>
  <si>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</si>
  <si>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</si>
  <si>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</si>
  <si>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</si>
  <si>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</si>
  <si>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</si>
  <si>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</si>
  <si>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</si>
  <si>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</si>
  <si>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</si>
  <si>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</si>
  <si>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</si>
  <si>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</si>
  <si>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</si>
  <si>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</si>
  <si>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</si>
  <si>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</si>
  <si>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</si>
  <si>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</si>
  <si>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</si>
  <si>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</si>
  <si>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</si>
  <si>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</si>
  <si>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</si>
  <si>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</si>
  <si>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</si>
  <si>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</si>
  <si>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</si>
  <si>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</si>
  <si>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</si>
  <si>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</si>
  <si>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</si>
  <si>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</si>
  <si>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</si>
  <si>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</si>
  <si>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</si>
  <si>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</si>
  <si>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</si>
  <si>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</si>
  <si>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</si>
  <si>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</si>
  <si>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</si>
  <si>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</si>
  <si>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</si>
  <si>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</si>
  <si>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</si>
  <si>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</si>
  <si>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</si>
  <si>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</si>
  <si>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</si>
  <si>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</si>
  <si>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</si>
  <si>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</si>
  <si>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</si>
  <si>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</si>
  <si>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</si>
  <si>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</si>
  <si>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</si>
  <si>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</si>
  <si>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</si>
  <si>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</si>
  <si>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</si>
  <si>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</si>
  <si>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</si>
  <si>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</si>
  <si>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</si>
  <si>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</si>
  <si>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</si>
  <si>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</si>
  <si>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</si>
  <si>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</si>
  <si>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</si>
  <si>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</si>
  <si>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</si>
  <si>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</si>
  <si>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</si>
  <si>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</si>
  <si>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</si>
  <si>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ции потерь электрической энергии»</t>
  </si>
  <si>
    <t>Для генерирующих объектов</t>
  </si>
  <si>
    <t>разделы 9, 10, 12, 13, 14 не заполняются.</t>
  </si>
  <si>
    <t>(в ред. от 17 сентября 2015 г.)</t>
  </si>
  <si>
    <t>-</t>
  </si>
  <si>
    <t>Директор филиала</t>
  </si>
  <si>
    <t>В.А. Благодер</t>
  </si>
  <si>
    <t>Филиал "Краснодарское военно-энергетическое предприятие" АО "РАМО-М"</t>
  </si>
  <si>
    <t>352832,  Краснодарский край, Туапсинский район, пос. Майский, санаторий им. "1 МАЯ"</t>
  </si>
  <si>
    <t>350005 г. Краснодар ул. Дзержинского,96</t>
  </si>
  <si>
    <t>khpp2@mail.ru</t>
  </si>
  <si>
    <t>(861) 258-13-69</t>
  </si>
  <si>
    <t>7719113976</t>
  </si>
  <si>
    <t>231143001</t>
  </si>
  <si>
    <t>Филиал "Краснодарское военно-энергетическое предприятие" Акционерного общества "РАМО-М"</t>
  </si>
  <si>
    <t>ТЭС ул. Дзержинского, 96</t>
  </si>
  <si>
    <t>отпускаемую с коллекторов источников, в т.ч.</t>
  </si>
  <si>
    <t>Расходы на производство — всего, в т.ч.</t>
  </si>
  <si>
    <t>на выработку тепловой энергии для собственного потребления</t>
  </si>
  <si>
    <t>на выработку тепловой энергии для реализации на сторону</t>
  </si>
  <si>
    <t>11.3.1</t>
  </si>
  <si>
    <t>11.3.2</t>
  </si>
  <si>
    <t>15.1.</t>
  </si>
  <si>
    <t>15.2.</t>
  </si>
  <si>
    <t>15.3.</t>
  </si>
  <si>
    <t>18.</t>
  </si>
  <si>
    <t>Выпадающие расходы (-)/ излишне полученные доходы (+) в доле на реализацию теплоэнергии</t>
  </si>
  <si>
    <t>Предложение</t>
  </si>
  <si>
    <t>Топливо — всего, в т.ч.</t>
  </si>
  <si>
    <t>топливо на тепловую энергию, в т.ч.</t>
  </si>
  <si>
    <t>8.2.1</t>
  </si>
  <si>
    <t>8.2.2</t>
  </si>
  <si>
    <t>9.2</t>
  </si>
  <si>
    <t>на выработку для собственного потребления</t>
  </si>
  <si>
    <t>на выработку для реализации на сторону</t>
  </si>
  <si>
    <t>на выработку электроэнергии для собственного потребления</t>
  </si>
  <si>
    <t>на выработку электроэнергии для реализации на сторону</t>
  </si>
  <si>
    <t>8.1.1</t>
  </si>
  <si>
    <t>8.1.2</t>
  </si>
  <si>
    <t>9.1</t>
  </si>
  <si>
    <t>Амортизация оборудования, в т.ч.</t>
  </si>
  <si>
    <t>9.1.1</t>
  </si>
  <si>
    <t>9.1.2</t>
  </si>
  <si>
    <t>для призводства электроэнергии, в т.ч.</t>
  </si>
  <si>
    <t>для призводства теплоэнергии, в т.ч.</t>
  </si>
  <si>
    <t>9.2.1</t>
  </si>
  <si>
    <t>9.2.2</t>
  </si>
  <si>
    <t>11.1.1</t>
  </si>
  <si>
    <t>11.1.2</t>
  </si>
  <si>
    <t>относимые на тепловую энергию</t>
  </si>
  <si>
    <t>Чистая прибыль (убыток) (в доле на реализацию на сторону)</t>
  </si>
  <si>
    <t>16.1</t>
  </si>
  <si>
    <t>16.2</t>
  </si>
  <si>
    <t>видам деятельности (производство теплоэнергии)</t>
  </si>
  <si>
    <t>13.3.1</t>
  </si>
  <si>
    <t>13.3.2</t>
  </si>
  <si>
    <t>Липин Максим Васильевич</t>
  </si>
  <si>
    <t>М.В. Липин</t>
  </si>
  <si>
    <t>Приказ РЭК-ДЦТ от 01.12.2021 №205/2021-т</t>
  </si>
  <si>
    <t>2024</t>
  </si>
  <si>
    <t>Фактические показатели за год, предшествующий базовому периоду, 2022 год</t>
  </si>
  <si>
    <t>Показатели, утвержденные на базовый период, 2023 год</t>
  </si>
  <si>
    <t>Приказ РЭК-ДЦТ от 15.11.2022 №300/2022-т</t>
  </si>
  <si>
    <t>регулирования,  2024 год</t>
  </si>
  <si>
    <t>регулирования,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</si>
</sst>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b/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5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2" fillId="0" borderId="0" xfId="1" applyFont="1" applyAlignment="1" applyProtection="1">
      <alignment horizontal="left"/>
    </xf>
    <xf numFmtId="49" fontId="1" fillId="0" borderId="9" xfId="0" applyNumberFormat="1" applyFont="1" applyFill="1" applyBorder="1" applyAlignment="1">
      <alignment horizontal="center" vertical="top"/>
    </xf>
    <xf numFmtId="165" fontId="1" fillId="3" borderId="13" xfId="0" applyNumberFormat="1" applyFont="1" applyFill="1" applyBorder="1" applyAlignment="1">
      <alignment horizontal="center" vertical="center"/>
    </xf>
    <xf numFmtId="165" fontId="1" fillId="3" borderId="14" xfId="0" applyNumberFormat="1" applyFont="1" applyFill="1" applyBorder="1" applyAlignment="1">
      <alignment horizontal="center" vertical="center"/>
    </xf>
    <xf numFmtId="165" fontId="1" fillId="3" borderId="15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49" fontId="1" fillId="3" borderId="15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top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165" fontId="1" fillId="2" borderId="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hpp2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S19"/>
  <sheetViews>
    <sheetView tabSelected="1" workbookViewId="0">
      <selection activeCell="DA29" sqref="DA29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9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1</v>
      </c>
    </row>
    <row r="4" spans="1:123" s="2" customFormat="1" ht="11.25" x14ac:dyDescent="0.2">
      <c r="DS4" s="3" t="s">
        <v>2</v>
      </c>
    </row>
    <row r="5" spans="1:123" s="2" customFormat="1" ht="11.25" x14ac:dyDescent="0.2">
      <c r="DS5" s="3" t="s">
        <v>237</v>
      </c>
    </row>
    <row r="10" spans="1:123" s="4" customFormat="1" ht="18.75" x14ac:dyDescent="0.3">
      <c r="A10" s="73" t="s">
        <v>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</row>
    <row r="11" spans="1:123" s="4" customFormat="1" ht="18.75" x14ac:dyDescent="0.3">
      <c r="A11" s="73" t="s">
        <v>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</row>
    <row r="12" spans="1:123" s="4" customFormat="1" ht="18.75" x14ac:dyDescent="0.3">
      <c r="BI12" s="7" t="s">
        <v>5</v>
      </c>
      <c r="BK12" s="74" t="s">
        <v>293</v>
      </c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D12" s="5" t="s">
        <v>7</v>
      </c>
    </row>
    <row r="13" spans="1:123" s="6" customFormat="1" ht="10.5" x14ac:dyDescent="0.2">
      <c r="BK13" s="72" t="s">
        <v>6</v>
      </c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</row>
    <row r="16" spans="1:123" x14ac:dyDescent="0.25">
      <c r="S16" s="71" t="s">
        <v>248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</row>
    <row r="17" spans="19:105" s="6" customFormat="1" ht="10.5" x14ac:dyDescent="0.2">
      <c r="S17" s="72" t="s">
        <v>8</v>
      </c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</row>
    <row r="18" spans="19:105" x14ac:dyDescent="0.25">
      <c r="S18" s="71" t="s">
        <v>241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</row>
    <row r="19" spans="19:105" x14ac:dyDescent="0.25"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</row>
  </sheetData>
  <mergeCells count="8">
    <mergeCell ref="S19:DA19"/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workbookViewId="0">
      <selection activeCell="DJ21" sqref="DJ21:DK21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9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6" spans="1:124" s="9" customFormat="1" ht="18.75" x14ac:dyDescent="0.3">
      <c r="A6" s="73" t="s">
        <v>12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</row>
    <row r="10" spans="1:124" x14ac:dyDescent="0.25">
      <c r="A10" s="10" t="s">
        <v>13</v>
      </c>
      <c r="U10" s="76" t="s">
        <v>248</v>
      </c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</row>
    <row r="12" spans="1:124" x14ac:dyDescent="0.25">
      <c r="A12" s="10" t="s">
        <v>14</v>
      </c>
      <c r="Z12" s="76" t="s">
        <v>241</v>
      </c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4" spans="1:124" x14ac:dyDescent="0.25">
      <c r="A14" s="10" t="s">
        <v>15</v>
      </c>
      <c r="R14" s="77" t="s">
        <v>242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</row>
    <row r="16" spans="1:124" x14ac:dyDescent="0.25">
      <c r="A16" s="10" t="s">
        <v>16</v>
      </c>
      <c r="R16" s="77" t="s">
        <v>243</v>
      </c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</row>
    <row r="18" spans="1:123" x14ac:dyDescent="0.25">
      <c r="A18" s="10" t="s">
        <v>17</v>
      </c>
      <c r="F18" s="75" t="s">
        <v>246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19" spans="1:123" x14ac:dyDescent="0.25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123" x14ac:dyDescent="0.25">
      <c r="A20" s="10" t="s">
        <v>18</v>
      </c>
      <c r="F20" s="75" t="s">
        <v>247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0" t="s">
        <v>19</v>
      </c>
      <c r="T22" s="76" t="s">
        <v>290</v>
      </c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4" spans="1:123" x14ac:dyDescent="0.25">
      <c r="A24" s="10" t="s">
        <v>20</v>
      </c>
      <c r="X24" s="79" t="s">
        <v>244</v>
      </c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0" t="s">
        <v>21</v>
      </c>
      <c r="T26" s="75" t="s">
        <v>245</v>
      </c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0" t="s">
        <v>22</v>
      </c>
      <c r="F28" s="78" t="s">
        <v>245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T22:DS22"/>
    <mergeCell ref="F28:AC28"/>
    <mergeCell ref="T26:BD26"/>
    <mergeCell ref="X24:BR24"/>
    <mergeCell ref="F20:AF20"/>
    <mergeCell ref="F18:AF18"/>
    <mergeCell ref="A6:DS6"/>
    <mergeCell ref="U10:DS10"/>
    <mergeCell ref="Z12:DS12"/>
    <mergeCell ref="R14:DS14"/>
    <mergeCell ref="R16:DS16"/>
  </mergeCells>
  <phoneticPr fontId="8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U131"/>
  <sheetViews>
    <sheetView topLeftCell="A49" zoomScaleNormal="100" workbookViewId="0">
      <selection activeCell="BG84" sqref="BG84:BY84"/>
    </sheetView>
  </sheetViews>
  <sheetFormatPr defaultColWidth="1.140625" defaultRowHeight="15.75" x14ac:dyDescent="0.25"/>
  <cols>
    <col min="1" max="40" width="1.140625" style="27"/>
    <col min="41" max="41" width="3.42578125" style="27" customWidth="1"/>
    <col min="42" max="56" width="1.140625" style="27"/>
    <col min="57" max="57" width="20.7109375" style="42" customWidth="1"/>
    <col min="58" max="58" width="21.140625" style="42" customWidth="1"/>
    <col min="59" max="74" width="1.140625" style="42"/>
    <col min="75" max="76" width="1.140625" style="42" customWidth="1"/>
    <col min="77" max="77" width="1.5703125" style="42" customWidth="1"/>
    <col min="78" max="78" width="1.140625" style="37"/>
    <col min="79" max="16384" width="1.140625" style="27"/>
  </cols>
  <sheetData>
    <row r="1" spans="1:78" s="28" customFormat="1" ht="11.25" x14ac:dyDescent="0.2">
      <c r="BY1" s="29" t="s">
        <v>80</v>
      </c>
      <c r="BZ1" s="29"/>
    </row>
    <row r="2" spans="1:78" s="28" customFormat="1" ht="11.25" x14ac:dyDescent="0.2">
      <c r="BY2" s="29" t="s">
        <v>10</v>
      </c>
      <c r="BZ2" s="29"/>
    </row>
    <row r="3" spans="1:78" ht="12" customHeight="1" x14ac:dyDescent="0.25">
      <c r="BY3" s="29" t="s">
        <v>11</v>
      </c>
    </row>
    <row r="4" spans="1:78" s="49" customFormat="1" x14ac:dyDescent="0.25">
      <c r="BY4" s="29"/>
    </row>
    <row r="5" spans="1:78" s="30" customFormat="1" ht="18.75" x14ac:dyDescent="0.3">
      <c r="A5" s="150" t="s">
        <v>81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</row>
    <row r="7" spans="1:78" ht="18.75" x14ac:dyDescent="0.3">
      <c r="A7" s="157" t="s">
        <v>241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</row>
    <row r="8" spans="1:78" ht="18.75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</row>
    <row r="9" spans="1:78" ht="18.75" x14ac:dyDescent="0.3">
      <c r="A9" s="157" t="s">
        <v>249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</row>
    <row r="11" spans="1:78" ht="29.25" customHeight="1" x14ac:dyDescent="0.25">
      <c r="A11" s="136" t="s">
        <v>23</v>
      </c>
      <c r="B11" s="137"/>
      <c r="C11" s="137"/>
      <c r="D11" s="137"/>
      <c r="E11" s="137"/>
      <c r="F11" s="137"/>
      <c r="G11" s="137"/>
      <c r="H11" s="138"/>
      <c r="I11" s="136" t="s">
        <v>25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8"/>
      <c r="AP11" s="136" t="s">
        <v>26</v>
      </c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58" t="s">
        <v>294</v>
      </c>
      <c r="BF11" s="159" t="s">
        <v>295</v>
      </c>
      <c r="BG11" s="136" t="s">
        <v>261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8"/>
    </row>
    <row r="12" spans="1:78" x14ac:dyDescent="0.25">
      <c r="A12" s="147" t="s">
        <v>24</v>
      </c>
      <c r="B12" s="148"/>
      <c r="C12" s="148"/>
      <c r="D12" s="148"/>
      <c r="E12" s="148"/>
      <c r="F12" s="148"/>
      <c r="G12" s="148"/>
      <c r="H12" s="149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9"/>
      <c r="AP12" s="147" t="s">
        <v>27</v>
      </c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58"/>
      <c r="BF12" s="159"/>
      <c r="BG12" s="147" t="s">
        <v>32</v>
      </c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9"/>
    </row>
    <row r="13" spans="1:78" ht="32.25" customHeight="1" x14ac:dyDescent="0.25">
      <c r="A13" s="154"/>
      <c r="B13" s="155"/>
      <c r="C13" s="155"/>
      <c r="D13" s="155"/>
      <c r="E13" s="155"/>
      <c r="F13" s="155"/>
      <c r="G13" s="155"/>
      <c r="H13" s="156"/>
      <c r="I13" s="154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6"/>
      <c r="AP13" s="154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8"/>
      <c r="BF13" s="159"/>
      <c r="BG13" s="151" t="s">
        <v>297</v>
      </c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3"/>
    </row>
    <row r="14" spans="1:78" s="26" customFormat="1" x14ac:dyDescent="0.2">
      <c r="A14" s="98" t="s">
        <v>35</v>
      </c>
      <c r="B14" s="98"/>
      <c r="C14" s="98"/>
      <c r="D14" s="98"/>
      <c r="E14" s="98"/>
      <c r="F14" s="98"/>
      <c r="G14" s="98"/>
      <c r="H14" s="98"/>
      <c r="I14" s="99" t="s">
        <v>82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8" t="s">
        <v>44</v>
      </c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41">
        <v>8.84</v>
      </c>
      <c r="BF14" s="41">
        <f>BE14</f>
        <v>8.84</v>
      </c>
      <c r="BG14" s="130">
        <f>BF14</f>
        <v>8.84</v>
      </c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</row>
    <row r="15" spans="1:78" s="26" customFormat="1" x14ac:dyDescent="0.2">
      <c r="A15" s="98" t="s">
        <v>39</v>
      </c>
      <c r="B15" s="98"/>
      <c r="C15" s="98"/>
      <c r="D15" s="98"/>
      <c r="E15" s="98"/>
      <c r="F15" s="98"/>
      <c r="G15" s="98"/>
      <c r="H15" s="98"/>
      <c r="I15" s="99" t="s">
        <v>83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60" t="s">
        <v>44</v>
      </c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27">
        <f>BE14-24568.541/8760</f>
        <v>6.0353720319634707</v>
      </c>
      <c r="BF15" s="127">
        <f>BF14-23953.6/8760</f>
        <v>6.1055707762557079</v>
      </c>
      <c r="BG15" s="130">
        <f>BG14-24214.4/8784</f>
        <v>6.0833515482695812</v>
      </c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8" s="26" customFormat="1" x14ac:dyDescent="0.2">
      <c r="A16" s="98"/>
      <c r="B16" s="98"/>
      <c r="C16" s="98"/>
      <c r="D16" s="98"/>
      <c r="E16" s="98"/>
      <c r="F16" s="98"/>
      <c r="G16" s="98"/>
      <c r="H16" s="98"/>
      <c r="I16" s="99" t="s">
        <v>84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28"/>
      <c r="BF16" s="128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</row>
    <row r="17" spans="1:125" x14ac:dyDescent="0.25">
      <c r="A17" s="98"/>
      <c r="B17" s="98"/>
      <c r="C17" s="98"/>
      <c r="D17" s="98"/>
      <c r="E17" s="98"/>
      <c r="F17" s="98"/>
      <c r="G17" s="98"/>
      <c r="H17" s="98"/>
      <c r="I17" s="99" t="s">
        <v>85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28"/>
      <c r="BF17" s="128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</row>
    <row r="18" spans="1:125" x14ac:dyDescent="0.25">
      <c r="A18" s="98"/>
      <c r="B18" s="98"/>
      <c r="C18" s="98"/>
      <c r="D18" s="98"/>
      <c r="E18" s="98"/>
      <c r="F18" s="98"/>
      <c r="G18" s="98"/>
      <c r="H18" s="98"/>
      <c r="I18" s="99" t="s">
        <v>86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28"/>
      <c r="BF18" s="128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125" x14ac:dyDescent="0.25">
      <c r="A19" s="98"/>
      <c r="B19" s="98"/>
      <c r="C19" s="98"/>
      <c r="D19" s="98"/>
      <c r="E19" s="98"/>
      <c r="F19" s="98"/>
      <c r="G19" s="98"/>
      <c r="H19" s="98"/>
      <c r="I19" s="99" t="s">
        <v>87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29"/>
      <c r="BF19" s="129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</row>
    <row r="20" spans="1:125" x14ac:dyDescent="0.25">
      <c r="A20" s="98" t="s">
        <v>42</v>
      </c>
      <c r="B20" s="98"/>
      <c r="C20" s="98"/>
      <c r="D20" s="98"/>
      <c r="E20" s="98"/>
      <c r="F20" s="98"/>
      <c r="G20" s="98"/>
      <c r="H20" s="98"/>
      <c r="I20" s="99" t="s">
        <v>88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8" t="s">
        <v>89</v>
      </c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51">
        <v>24.67353</v>
      </c>
      <c r="BF20" s="69">
        <v>24.074100000000001</v>
      </c>
      <c r="BG20" s="139">
        <v>24.327539999999999</v>
      </c>
      <c r="BH20" s="139">
        <v>20.079799999999999</v>
      </c>
      <c r="BI20" s="139">
        <v>20.079799999999999</v>
      </c>
      <c r="BJ20" s="139">
        <v>20.079799999999999</v>
      </c>
      <c r="BK20" s="139">
        <v>20.079799999999999</v>
      </c>
      <c r="BL20" s="139">
        <v>20.079799999999999</v>
      </c>
      <c r="BM20" s="139">
        <v>20.079799999999999</v>
      </c>
      <c r="BN20" s="139">
        <v>20.079799999999999</v>
      </c>
      <c r="BO20" s="139">
        <v>20.079799999999999</v>
      </c>
      <c r="BP20" s="139">
        <v>20.079799999999999</v>
      </c>
      <c r="BQ20" s="139">
        <v>20.079799999999999</v>
      </c>
      <c r="BR20" s="139">
        <v>20.079799999999999</v>
      </c>
      <c r="BS20" s="139">
        <v>20.079799999999999</v>
      </c>
      <c r="BT20" s="139">
        <v>20.079799999999999</v>
      </c>
      <c r="BU20" s="139">
        <v>20.079799999999999</v>
      </c>
      <c r="BV20" s="139">
        <v>20.079799999999999</v>
      </c>
      <c r="BW20" s="139">
        <v>20.079799999999999</v>
      </c>
      <c r="BX20" s="139">
        <v>20.079799999999999</v>
      </c>
      <c r="BY20" s="139">
        <v>20.079799999999999</v>
      </c>
    </row>
    <row r="21" spans="1:125" x14ac:dyDescent="0.25">
      <c r="A21" s="98" t="s">
        <v>47</v>
      </c>
      <c r="B21" s="98"/>
      <c r="C21" s="98"/>
      <c r="D21" s="98"/>
      <c r="E21" s="98"/>
      <c r="F21" s="98"/>
      <c r="G21" s="98"/>
      <c r="H21" s="98"/>
      <c r="I21" s="99" t="s">
        <v>90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8" t="s">
        <v>89</v>
      </c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103">
        <v>0.112608</v>
      </c>
      <c r="BF21" s="164">
        <v>0.11409999999999999</v>
      </c>
      <c r="BG21" s="140">
        <v>0.11310000000000001</v>
      </c>
      <c r="BH21" s="140">
        <v>0.15179999999999999</v>
      </c>
      <c r="BI21" s="140">
        <v>0.15179999999999999</v>
      </c>
      <c r="BJ21" s="140">
        <v>0.15179999999999999</v>
      </c>
      <c r="BK21" s="140">
        <v>0.15179999999999999</v>
      </c>
      <c r="BL21" s="140">
        <v>0.15179999999999999</v>
      </c>
      <c r="BM21" s="140">
        <v>0.15179999999999999</v>
      </c>
      <c r="BN21" s="140">
        <v>0.15179999999999999</v>
      </c>
      <c r="BO21" s="140">
        <v>0.15179999999999999</v>
      </c>
      <c r="BP21" s="140">
        <v>0.15179999999999999</v>
      </c>
      <c r="BQ21" s="140">
        <v>0.15179999999999999</v>
      </c>
      <c r="BR21" s="140">
        <v>0.15179999999999999</v>
      </c>
      <c r="BS21" s="140">
        <v>0.15179999999999999</v>
      </c>
      <c r="BT21" s="140">
        <v>0.15179999999999999</v>
      </c>
      <c r="BU21" s="140">
        <v>0.15179999999999999</v>
      </c>
      <c r="BV21" s="140">
        <v>0.15179999999999999</v>
      </c>
      <c r="BW21" s="140">
        <v>0.15179999999999999</v>
      </c>
      <c r="BX21" s="140">
        <v>0.15179999999999999</v>
      </c>
      <c r="BY21" s="140">
        <v>0.15179999999999999</v>
      </c>
    </row>
    <row r="22" spans="1:125" x14ac:dyDescent="0.25">
      <c r="A22" s="98"/>
      <c r="B22" s="98"/>
      <c r="C22" s="98"/>
      <c r="D22" s="98"/>
      <c r="E22" s="98"/>
      <c r="F22" s="98"/>
      <c r="G22" s="98"/>
      <c r="H22" s="98"/>
      <c r="I22" s="99" t="s">
        <v>91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104"/>
      <c r="BF22" s="165">
        <v>0.17815</v>
      </c>
      <c r="BG22" s="140">
        <v>0.15179999999999999</v>
      </c>
      <c r="BH22" s="140">
        <v>0.15179999999999999</v>
      </c>
      <c r="BI22" s="140">
        <v>0.15179999999999999</v>
      </c>
      <c r="BJ22" s="140">
        <v>0.15179999999999999</v>
      </c>
      <c r="BK22" s="140">
        <v>0.15179999999999999</v>
      </c>
      <c r="BL22" s="140">
        <v>0.15179999999999999</v>
      </c>
      <c r="BM22" s="140">
        <v>0.15179999999999999</v>
      </c>
      <c r="BN22" s="140">
        <v>0.15179999999999999</v>
      </c>
      <c r="BO22" s="140">
        <v>0.15179999999999999</v>
      </c>
      <c r="BP22" s="140">
        <v>0.15179999999999999</v>
      </c>
      <c r="BQ22" s="140">
        <v>0.15179999999999999</v>
      </c>
      <c r="BR22" s="140">
        <v>0.15179999999999999</v>
      </c>
      <c r="BS22" s="140">
        <v>0.15179999999999999</v>
      </c>
      <c r="BT22" s="140">
        <v>0.15179999999999999</v>
      </c>
      <c r="BU22" s="140">
        <v>0.15179999999999999</v>
      </c>
      <c r="BV22" s="140">
        <v>0.15179999999999999</v>
      </c>
      <c r="BW22" s="140">
        <v>0.15179999999999999</v>
      </c>
      <c r="BX22" s="140">
        <v>0.15179999999999999</v>
      </c>
      <c r="BY22" s="140">
        <v>0.15179999999999999</v>
      </c>
    </row>
    <row r="23" spans="1:125" x14ac:dyDescent="0.25">
      <c r="A23" s="98" t="s">
        <v>56</v>
      </c>
      <c r="B23" s="98"/>
      <c r="C23" s="98"/>
      <c r="D23" s="98"/>
      <c r="E23" s="98"/>
      <c r="F23" s="98"/>
      <c r="G23" s="98"/>
      <c r="H23" s="98"/>
      <c r="I23" s="99" t="s">
        <v>92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8" t="s">
        <v>94</v>
      </c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103">
        <v>58.299351999999999</v>
      </c>
      <c r="BF23" s="103">
        <v>59.232590000000002</v>
      </c>
      <c r="BG23" s="139">
        <v>59.232599999999998</v>
      </c>
      <c r="BH23" s="139">
        <v>53.341660000000005</v>
      </c>
      <c r="BI23" s="139">
        <v>53.341660000000005</v>
      </c>
      <c r="BJ23" s="139">
        <v>53.341660000000005</v>
      </c>
      <c r="BK23" s="139">
        <v>53.341660000000005</v>
      </c>
      <c r="BL23" s="139">
        <v>53.341660000000005</v>
      </c>
      <c r="BM23" s="139">
        <v>53.341660000000005</v>
      </c>
      <c r="BN23" s="139">
        <v>53.341660000000005</v>
      </c>
      <c r="BO23" s="139">
        <v>53.341660000000005</v>
      </c>
      <c r="BP23" s="139">
        <v>53.341660000000005</v>
      </c>
      <c r="BQ23" s="139">
        <v>53.341660000000005</v>
      </c>
      <c r="BR23" s="139">
        <v>53.341660000000005</v>
      </c>
      <c r="BS23" s="139">
        <v>53.341660000000005</v>
      </c>
      <c r="BT23" s="139">
        <v>53.341660000000005</v>
      </c>
      <c r="BU23" s="139">
        <v>53.341660000000005</v>
      </c>
      <c r="BV23" s="139">
        <v>53.341660000000005</v>
      </c>
      <c r="BW23" s="139">
        <v>53.341660000000005</v>
      </c>
      <c r="BX23" s="139">
        <v>53.341660000000005</v>
      </c>
      <c r="BY23" s="139">
        <v>53.341660000000005</v>
      </c>
    </row>
    <row r="24" spans="1:125" x14ac:dyDescent="0.25">
      <c r="A24" s="98"/>
      <c r="B24" s="98"/>
      <c r="C24" s="98"/>
      <c r="D24" s="98"/>
      <c r="E24" s="98"/>
      <c r="F24" s="98"/>
      <c r="G24" s="98"/>
      <c r="H24" s="98"/>
      <c r="I24" s="99" t="s">
        <v>93</v>
      </c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104"/>
      <c r="BF24" s="104"/>
      <c r="BG24" s="139">
        <v>53.341660000000005</v>
      </c>
      <c r="BH24" s="139">
        <v>53.341660000000005</v>
      </c>
      <c r="BI24" s="139">
        <v>53.341660000000005</v>
      </c>
      <c r="BJ24" s="139">
        <v>53.341660000000005</v>
      </c>
      <c r="BK24" s="139">
        <v>53.341660000000005</v>
      </c>
      <c r="BL24" s="139">
        <v>53.341660000000005</v>
      </c>
      <c r="BM24" s="139">
        <v>53.341660000000005</v>
      </c>
      <c r="BN24" s="139">
        <v>53.341660000000005</v>
      </c>
      <c r="BO24" s="139">
        <v>53.341660000000005</v>
      </c>
      <c r="BP24" s="139">
        <v>53.341660000000005</v>
      </c>
      <c r="BQ24" s="139">
        <v>53.341660000000005</v>
      </c>
      <c r="BR24" s="139">
        <v>53.341660000000005</v>
      </c>
      <c r="BS24" s="139">
        <v>53.341660000000005</v>
      </c>
      <c r="BT24" s="139">
        <v>53.341660000000005</v>
      </c>
      <c r="BU24" s="139">
        <v>53.341660000000005</v>
      </c>
      <c r="BV24" s="139">
        <v>53.341660000000005</v>
      </c>
      <c r="BW24" s="139">
        <v>53.341660000000005</v>
      </c>
      <c r="BX24" s="139">
        <v>53.341660000000005</v>
      </c>
      <c r="BY24" s="139">
        <v>53.341660000000005</v>
      </c>
    </row>
    <row r="25" spans="1:125" x14ac:dyDescent="0.25">
      <c r="A25" s="98" t="s">
        <v>69</v>
      </c>
      <c r="B25" s="98"/>
      <c r="C25" s="98"/>
      <c r="D25" s="98"/>
      <c r="E25" s="98"/>
      <c r="F25" s="98"/>
      <c r="G25" s="98"/>
      <c r="H25" s="98"/>
      <c r="I25" s="99" t="s">
        <v>95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8" t="s">
        <v>94</v>
      </c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45">
        <f>BE23-1.50068</f>
        <v>56.798671999999996</v>
      </c>
      <c r="BF25" s="45">
        <f>BF23-1.51769</f>
        <v>57.7149</v>
      </c>
      <c r="BG25" s="97">
        <f>BG23-1.5177</f>
        <v>57.7149</v>
      </c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</row>
    <row r="26" spans="1:125" x14ac:dyDescent="0.25">
      <c r="A26" s="100" t="s">
        <v>70</v>
      </c>
      <c r="B26" s="100"/>
      <c r="C26" s="100"/>
      <c r="D26" s="100"/>
      <c r="E26" s="100"/>
      <c r="F26" s="100"/>
      <c r="G26" s="100"/>
      <c r="H26" s="100"/>
      <c r="I26" s="135" t="s">
        <v>96</v>
      </c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00" t="s">
        <v>97</v>
      </c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53">
        <f>BE27+BE29</f>
        <v>94.105378000000002</v>
      </c>
      <c r="BF26" s="53">
        <f>BF27+BF29</f>
        <v>99.828112253829318</v>
      </c>
      <c r="BG26" s="114">
        <f>BG27+BG29</f>
        <v>124.12555198909295</v>
      </c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</row>
    <row r="27" spans="1:125" x14ac:dyDescent="0.25">
      <c r="A27" s="88" t="s">
        <v>98</v>
      </c>
      <c r="B27" s="88"/>
      <c r="C27" s="88"/>
      <c r="D27" s="88"/>
      <c r="E27" s="88"/>
      <c r="F27" s="88"/>
      <c r="G27" s="88"/>
      <c r="H27" s="88"/>
      <c r="I27" s="87" t="s">
        <v>99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8" t="s">
        <v>97</v>
      </c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54">
        <v>0.36330800000000002</v>
      </c>
      <c r="BF27" s="54">
        <v>0.48780000000000001</v>
      </c>
      <c r="BG27" s="106">
        <v>0.45384000000000002</v>
      </c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</row>
    <row r="28" spans="1:125" x14ac:dyDescent="0.25">
      <c r="A28" s="98" t="s">
        <v>100</v>
      </c>
      <c r="B28" s="98"/>
      <c r="C28" s="98"/>
      <c r="D28" s="98"/>
      <c r="E28" s="98"/>
      <c r="F28" s="98"/>
      <c r="G28" s="98"/>
      <c r="H28" s="98"/>
      <c r="I28" s="99" t="s">
        <v>101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8" t="s">
        <v>97</v>
      </c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48" t="s">
        <v>238</v>
      </c>
      <c r="BF28" s="48" t="s">
        <v>238</v>
      </c>
      <c r="BG28" s="139" t="s">
        <v>238</v>
      </c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</row>
    <row r="29" spans="1:125" x14ac:dyDescent="0.25">
      <c r="A29" s="88" t="s">
        <v>102</v>
      </c>
      <c r="B29" s="88"/>
      <c r="C29" s="88"/>
      <c r="D29" s="88"/>
      <c r="E29" s="88"/>
      <c r="F29" s="88"/>
      <c r="G29" s="88"/>
      <c r="H29" s="88"/>
      <c r="I29" s="87" t="s">
        <v>103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8" t="s">
        <v>97</v>
      </c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55">
        <v>93.742069999999998</v>
      </c>
      <c r="BF29" s="55">
        <f>BF76+BF89-BF90</f>
        <v>99.340312253829325</v>
      </c>
      <c r="BG29" s="141">
        <f>BG76+BG89-BG90</f>
        <v>123.67171198909296</v>
      </c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3"/>
    </row>
    <row r="30" spans="1:125" x14ac:dyDescent="0.25">
      <c r="A30" s="88"/>
      <c r="B30" s="88"/>
      <c r="C30" s="88"/>
      <c r="D30" s="88"/>
      <c r="E30" s="88"/>
      <c r="F30" s="88"/>
      <c r="G30" s="88"/>
      <c r="H30" s="88"/>
      <c r="I30" s="87" t="s">
        <v>104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62"/>
      <c r="BF30" s="56"/>
      <c r="BG30" s="144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6"/>
    </row>
    <row r="31" spans="1:125" x14ac:dyDescent="0.25">
      <c r="A31" s="100" t="s">
        <v>71</v>
      </c>
      <c r="B31" s="100"/>
      <c r="C31" s="100"/>
      <c r="D31" s="100"/>
      <c r="E31" s="100"/>
      <c r="F31" s="100"/>
      <c r="G31" s="100"/>
      <c r="H31" s="100"/>
      <c r="I31" s="135" t="s">
        <v>262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00" t="s">
        <v>97</v>
      </c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63">
        <f>BE34+BE39</f>
        <v>74.998050000000006</v>
      </c>
      <c r="BF31" s="53">
        <f>BF32+BF33</f>
        <v>77.537880000000001</v>
      </c>
      <c r="BG31" s="114">
        <f>BG32+BG33</f>
        <v>79.615139999999997</v>
      </c>
      <c r="BH31" s="114">
        <f t="shared" ref="BH31:BY31" si="0">BH32+BH33</f>
        <v>0</v>
      </c>
      <c r="BI31" s="114">
        <f t="shared" si="0"/>
        <v>0</v>
      </c>
      <c r="BJ31" s="114">
        <f t="shared" si="0"/>
        <v>0</v>
      </c>
      <c r="BK31" s="114">
        <f t="shared" si="0"/>
        <v>0</v>
      </c>
      <c r="BL31" s="114">
        <f t="shared" si="0"/>
        <v>0</v>
      </c>
      <c r="BM31" s="114">
        <f t="shared" si="0"/>
        <v>0</v>
      </c>
      <c r="BN31" s="114">
        <f t="shared" si="0"/>
        <v>0</v>
      </c>
      <c r="BO31" s="114">
        <f t="shared" si="0"/>
        <v>0</v>
      </c>
      <c r="BP31" s="114">
        <f t="shared" si="0"/>
        <v>0</v>
      </c>
      <c r="BQ31" s="114">
        <f t="shared" si="0"/>
        <v>0</v>
      </c>
      <c r="BR31" s="114">
        <f t="shared" si="0"/>
        <v>0</v>
      </c>
      <c r="BS31" s="114">
        <f t="shared" si="0"/>
        <v>0</v>
      </c>
      <c r="BT31" s="114">
        <f t="shared" si="0"/>
        <v>0</v>
      </c>
      <c r="BU31" s="114">
        <f t="shared" si="0"/>
        <v>0</v>
      </c>
      <c r="BV31" s="114">
        <f t="shared" si="0"/>
        <v>0</v>
      </c>
      <c r="BW31" s="114">
        <f t="shared" si="0"/>
        <v>0</v>
      </c>
      <c r="BX31" s="114">
        <f t="shared" si="0"/>
        <v>0</v>
      </c>
      <c r="BY31" s="114">
        <f t="shared" si="0"/>
        <v>0</v>
      </c>
    </row>
    <row r="32" spans="1:125" s="40" customFormat="1" ht="30.75" customHeight="1" x14ac:dyDescent="0.25">
      <c r="A32" s="115"/>
      <c r="B32" s="116"/>
      <c r="C32" s="116"/>
      <c r="D32" s="116"/>
      <c r="E32" s="116"/>
      <c r="F32" s="116"/>
      <c r="G32" s="116"/>
      <c r="H32" s="117"/>
      <c r="I32" s="118" t="s">
        <v>267</v>
      </c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20"/>
      <c r="AP32" s="98" t="s">
        <v>97</v>
      </c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48">
        <f>BE35+BE40</f>
        <v>34.576231370930813</v>
      </c>
      <c r="BF32" s="48">
        <f>BF35+BF40</f>
        <v>33.151843115310925</v>
      </c>
      <c r="BG32" s="108">
        <f>BG35+BG40</f>
        <v>31.884567949223268</v>
      </c>
      <c r="BH32" s="109">
        <f t="shared" ref="BH32:BY32" si="1">BH35+BH40</f>
        <v>0</v>
      </c>
      <c r="BI32" s="109">
        <f t="shared" si="1"/>
        <v>0</v>
      </c>
      <c r="BJ32" s="109">
        <f t="shared" si="1"/>
        <v>0</v>
      </c>
      <c r="BK32" s="109">
        <f t="shared" si="1"/>
        <v>0</v>
      </c>
      <c r="BL32" s="109">
        <f t="shared" si="1"/>
        <v>0</v>
      </c>
      <c r="BM32" s="109">
        <f t="shared" si="1"/>
        <v>0</v>
      </c>
      <c r="BN32" s="109">
        <f t="shared" si="1"/>
        <v>0</v>
      </c>
      <c r="BO32" s="109">
        <f t="shared" si="1"/>
        <v>0</v>
      </c>
      <c r="BP32" s="109">
        <f t="shared" si="1"/>
        <v>0</v>
      </c>
      <c r="BQ32" s="109">
        <f t="shared" si="1"/>
        <v>0</v>
      </c>
      <c r="BR32" s="109">
        <f t="shared" si="1"/>
        <v>0</v>
      </c>
      <c r="BS32" s="109">
        <f t="shared" si="1"/>
        <v>0</v>
      </c>
      <c r="BT32" s="109">
        <f t="shared" si="1"/>
        <v>0</v>
      </c>
      <c r="BU32" s="109">
        <f t="shared" si="1"/>
        <v>0</v>
      </c>
      <c r="BV32" s="109">
        <f t="shared" si="1"/>
        <v>0</v>
      </c>
      <c r="BW32" s="109">
        <f t="shared" si="1"/>
        <v>0</v>
      </c>
      <c r="BX32" s="109">
        <f t="shared" si="1"/>
        <v>0</v>
      </c>
      <c r="BY32" s="110">
        <f t="shared" si="1"/>
        <v>0</v>
      </c>
    </row>
    <row r="33" spans="1:77" s="40" customFormat="1" ht="30.75" customHeight="1" x14ac:dyDescent="0.25">
      <c r="A33" s="115"/>
      <c r="B33" s="116"/>
      <c r="C33" s="116"/>
      <c r="D33" s="116"/>
      <c r="E33" s="116"/>
      <c r="F33" s="116"/>
      <c r="G33" s="116"/>
      <c r="H33" s="117"/>
      <c r="I33" s="118" t="s">
        <v>268</v>
      </c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20"/>
      <c r="AP33" s="98" t="s">
        <v>97</v>
      </c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48">
        <f>BE36+BE41</f>
        <v>40.421818629069186</v>
      </c>
      <c r="BF33" s="48">
        <f>BF36+BF41</f>
        <v>44.386036884689076</v>
      </c>
      <c r="BG33" s="108">
        <f t="shared" ref="BG33:BY33" si="2">BG36+BG41</f>
        <v>47.730572050776736</v>
      </c>
      <c r="BH33" s="109">
        <f t="shared" si="2"/>
        <v>0</v>
      </c>
      <c r="BI33" s="109">
        <f t="shared" si="2"/>
        <v>0</v>
      </c>
      <c r="BJ33" s="109">
        <f t="shared" si="2"/>
        <v>0</v>
      </c>
      <c r="BK33" s="109">
        <f t="shared" si="2"/>
        <v>0</v>
      </c>
      <c r="BL33" s="109">
        <f t="shared" si="2"/>
        <v>0</v>
      </c>
      <c r="BM33" s="109">
        <f t="shared" si="2"/>
        <v>0</v>
      </c>
      <c r="BN33" s="109">
        <f t="shared" si="2"/>
        <v>0</v>
      </c>
      <c r="BO33" s="109">
        <f t="shared" si="2"/>
        <v>0</v>
      </c>
      <c r="BP33" s="109">
        <f t="shared" si="2"/>
        <v>0</v>
      </c>
      <c r="BQ33" s="109">
        <f t="shared" si="2"/>
        <v>0</v>
      </c>
      <c r="BR33" s="109">
        <f t="shared" si="2"/>
        <v>0</v>
      </c>
      <c r="BS33" s="109">
        <f t="shared" si="2"/>
        <v>0</v>
      </c>
      <c r="BT33" s="109">
        <f t="shared" si="2"/>
        <v>0</v>
      </c>
      <c r="BU33" s="109">
        <f t="shared" si="2"/>
        <v>0</v>
      </c>
      <c r="BV33" s="109">
        <f t="shared" si="2"/>
        <v>0</v>
      </c>
      <c r="BW33" s="109">
        <f t="shared" si="2"/>
        <v>0</v>
      </c>
      <c r="BX33" s="109">
        <f t="shared" si="2"/>
        <v>0</v>
      </c>
      <c r="BY33" s="110">
        <f t="shared" si="2"/>
        <v>0</v>
      </c>
    </row>
    <row r="34" spans="1:77" x14ac:dyDescent="0.25">
      <c r="A34" s="112" t="s">
        <v>105</v>
      </c>
      <c r="B34" s="112"/>
      <c r="C34" s="112"/>
      <c r="D34" s="112"/>
      <c r="E34" s="112"/>
      <c r="F34" s="112"/>
      <c r="G34" s="112"/>
      <c r="H34" s="112"/>
      <c r="I34" s="87" t="s">
        <v>106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8" t="s">
        <v>97</v>
      </c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54">
        <v>26.20983</v>
      </c>
      <c r="BF34" s="54">
        <v>23.8827</v>
      </c>
      <c r="BG34" s="106">
        <v>21.892040000000001</v>
      </c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</row>
    <row r="35" spans="1:77" s="42" customFormat="1" ht="32.25" customHeight="1" x14ac:dyDescent="0.25">
      <c r="A35" s="115" t="s">
        <v>271</v>
      </c>
      <c r="B35" s="116"/>
      <c r="C35" s="116"/>
      <c r="D35" s="116"/>
      <c r="E35" s="116"/>
      <c r="F35" s="116"/>
      <c r="G35" s="116"/>
      <c r="H35" s="117"/>
      <c r="I35" s="118" t="s">
        <v>269</v>
      </c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20"/>
      <c r="AP35" s="98" t="s">
        <v>97</v>
      </c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43">
        <f>BE34/22445.863*22333.255</f>
        <v>26.078338662970989</v>
      </c>
      <c r="BF35" s="43">
        <f>BF34/22074.1*21960</f>
        <v>23.759251430409396</v>
      </c>
      <c r="BG35" s="108">
        <f>BG34/22073.1*21960</f>
        <v>21.779867730404884</v>
      </c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10"/>
    </row>
    <row r="36" spans="1:77" s="42" customFormat="1" ht="32.25" customHeight="1" x14ac:dyDescent="0.25">
      <c r="A36" s="115" t="s">
        <v>272</v>
      </c>
      <c r="B36" s="116"/>
      <c r="C36" s="116"/>
      <c r="D36" s="116"/>
      <c r="E36" s="116"/>
      <c r="F36" s="116"/>
      <c r="G36" s="116"/>
      <c r="H36" s="117"/>
      <c r="I36" s="118" t="s">
        <v>270</v>
      </c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20"/>
      <c r="AP36" s="98" t="s">
        <v>97</v>
      </c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43">
        <f>BE34/22445.863*112.608</f>
        <v>0.13149133702901064</v>
      </c>
      <c r="BF36" s="43">
        <f>BF34/22074.1*114.1</f>
        <v>0.1234485695906062</v>
      </c>
      <c r="BG36" s="108">
        <f>BG34/22073.1*113.1</f>
        <v>0.11217226959511804</v>
      </c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10"/>
    </row>
    <row r="37" spans="1:77" x14ac:dyDescent="0.25">
      <c r="A37" s="80"/>
      <c r="B37" s="80"/>
      <c r="C37" s="80"/>
      <c r="D37" s="80"/>
      <c r="E37" s="80"/>
      <c r="F37" s="80"/>
      <c r="G37" s="80"/>
      <c r="H37" s="80"/>
      <c r="I37" s="99" t="s">
        <v>107</v>
      </c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8" t="s">
        <v>109</v>
      </c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168">
        <f>4888.112/BE20</f>
        <v>198.11157949430017</v>
      </c>
      <c r="BF37" s="166">
        <f>3552.29/BF20</f>
        <v>147.5565026314587</v>
      </c>
      <c r="BG37" s="105">
        <f>3602.71/BG20</f>
        <v>148.09183337073949</v>
      </c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</row>
    <row r="38" spans="1:77" x14ac:dyDescent="0.25">
      <c r="A38" s="80"/>
      <c r="B38" s="80"/>
      <c r="C38" s="80"/>
      <c r="D38" s="80"/>
      <c r="E38" s="80"/>
      <c r="F38" s="80"/>
      <c r="G38" s="80"/>
      <c r="H38" s="80"/>
      <c r="I38" s="99" t="s">
        <v>108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169"/>
      <c r="BF38" s="167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</row>
    <row r="39" spans="1:77" x14ac:dyDescent="0.25">
      <c r="A39" s="112" t="s">
        <v>110</v>
      </c>
      <c r="B39" s="112"/>
      <c r="C39" s="112"/>
      <c r="D39" s="112"/>
      <c r="E39" s="112"/>
      <c r="F39" s="112"/>
      <c r="G39" s="112"/>
      <c r="H39" s="112"/>
      <c r="I39" s="87" t="s">
        <v>263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8" t="s">
        <v>97</v>
      </c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64">
        <v>48.788220000000003</v>
      </c>
      <c r="BF39" s="54">
        <v>53.655180000000001</v>
      </c>
      <c r="BG39" s="106">
        <v>57.723100000000002</v>
      </c>
      <c r="BH39" s="106">
        <v>43410.567309100981</v>
      </c>
      <c r="BI39" s="106">
        <v>43410.567309100981</v>
      </c>
      <c r="BJ39" s="106">
        <v>43410.567309100981</v>
      </c>
      <c r="BK39" s="106">
        <v>43410.567309100981</v>
      </c>
      <c r="BL39" s="106">
        <v>43410.567309100981</v>
      </c>
      <c r="BM39" s="106">
        <v>43410.567309100981</v>
      </c>
      <c r="BN39" s="106">
        <v>43410.567309100981</v>
      </c>
      <c r="BO39" s="106">
        <v>43410.567309100981</v>
      </c>
      <c r="BP39" s="106">
        <v>43410.567309100981</v>
      </c>
      <c r="BQ39" s="106">
        <v>43410.567309100981</v>
      </c>
      <c r="BR39" s="106">
        <v>43410.567309100981</v>
      </c>
      <c r="BS39" s="106">
        <v>43410.567309100981</v>
      </c>
      <c r="BT39" s="106">
        <v>43410.567309100981</v>
      </c>
      <c r="BU39" s="106">
        <v>43410.567309100981</v>
      </c>
      <c r="BV39" s="106">
        <v>43410.567309100981</v>
      </c>
      <c r="BW39" s="106">
        <v>43410.567309100981</v>
      </c>
      <c r="BX39" s="106">
        <v>43410.567309100981</v>
      </c>
      <c r="BY39" s="106">
        <v>43410.567309100981</v>
      </c>
    </row>
    <row r="40" spans="1:77" s="40" customFormat="1" ht="32.25" customHeight="1" x14ac:dyDescent="0.25">
      <c r="A40" s="115" t="s">
        <v>264</v>
      </c>
      <c r="B40" s="116"/>
      <c r="C40" s="116"/>
      <c r="D40" s="116"/>
      <c r="E40" s="116"/>
      <c r="F40" s="116"/>
      <c r="G40" s="116"/>
      <c r="H40" s="117"/>
      <c r="I40" s="118" t="s">
        <v>252</v>
      </c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20"/>
      <c r="AP40" s="98" t="s">
        <v>97</v>
      </c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48">
        <f>BE39/53837.671*9377.402</f>
        <v>8.4978927079598225</v>
      </c>
      <c r="BF40" s="48">
        <f>BF39/54840*9600</f>
        <v>9.3925916849015323</v>
      </c>
      <c r="BG40" s="108">
        <f>BG39/54840*9600</f>
        <v>10.104700218818381</v>
      </c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10"/>
    </row>
    <row r="41" spans="1:77" s="40" customFormat="1" ht="32.25" customHeight="1" x14ac:dyDescent="0.25">
      <c r="A41" s="115" t="s">
        <v>265</v>
      </c>
      <c r="B41" s="116"/>
      <c r="C41" s="116"/>
      <c r="D41" s="116"/>
      <c r="E41" s="116"/>
      <c r="F41" s="116"/>
      <c r="G41" s="116"/>
      <c r="H41" s="117"/>
      <c r="I41" s="118" t="s">
        <v>253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20"/>
      <c r="AP41" s="98" t="s">
        <v>97</v>
      </c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48">
        <f>BE39/53837.671*44460.269</f>
        <v>40.290327292040175</v>
      </c>
      <c r="BF41" s="48">
        <f>BF39/54840*45240</f>
        <v>44.262588315098469</v>
      </c>
      <c r="BG41" s="108">
        <f>BG39/54840*45240</f>
        <v>47.618399781181616</v>
      </c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10"/>
    </row>
    <row r="42" spans="1:77" x14ac:dyDescent="0.25">
      <c r="A42" s="80"/>
      <c r="B42" s="80"/>
      <c r="C42" s="80"/>
      <c r="D42" s="80"/>
      <c r="E42" s="80"/>
      <c r="F42" s="80"/>
      <c r="G42" s="80"/>
      <c r="H42" s="80"/>
      <c r="I42" s="99" t="s">
        <v>107</v>
      </c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8" t="s">
        <v>112</v>
      </c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166">
        <f>9380.741/BE23</f>
        <v>160.90643683312294</v>
      </c>
      <c r="BF42" s="166">
        <f>9278.96/BF23</f>
        <v>156.6529506813732</v>
      </c>
      <c r="BG42" s="105">
        <f>9499.318/BG23</f>
        <v>160.37313911595979</v>
      </c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</row>
    <row r="43" spans="1:77" x14ac:dyDescent="0.25">
      <c r="A43" s="80"/>
      <c r="B43" s="80"/>
      <c r="C43" s="80"/>
      <c r="D43" s="80"/>
      <c r="E43" s="80"/>
      <c r="F43" s="80"/>
      <c r="G43" s="80"/>
      <c r="H43" s="80"/>
      <c r="I43" s="99" t="s">
        <v>111</v>
      </c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167"/>
      <c r="BF43" s="167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</row>
    <row r="44" spans="1:77" ht="15.75" customHeight="1" x14ac:dyDescent="0.25">
      <c r="A44" s="80"/>
      <c r="B44" s="80"/>
      <c r="C44" s="80"/>
      <c r="D44" s="80"/>
      <c r="E44" s="80"/>
      <c r="F44" s="80"/>
      <c r="G44" s="80"/>
      <c r="H44" s="80"/>
      <c r="I44" s="99" t="s">
        <v>113</v>
      </c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161" t="s">
        <v>292</v>
      </c>
      <c r="BF44" s="161" t="s">
        <v>296</v>
      </c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</row>
    <row r="45" spans="1:77" x14ac:dyDescent="0.25">
      <c r="A45" s="80"/>
      <c r="B45" s="80"/>
      <c r="C45" s="80"/>
      <c r="D45" s="80"/>
      <c r="E45" s="80"/>
      <c r="F45" s="80"/>
      <c r="G45" s="80"/>
      <c r="H45" s="80"/>
      <c r="I45" s="99" t="s">
        <v>114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162"/>
      <c r="BF45" s="162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</row>
    <row r="46" spans="1:77" x14ac:dyDescent="0.25">
      <c r="A46" s="80"/>
      <c r="B46" s="80"/>
      <c r="C46" s="80"/>
      <c r="D46" s="80"/>
      <c r="E46" s="80"/>
      <c r="F46" s="80"/>
      <c r="G46" s="80"/>
      <c r="H46" s="80"/>
      <c r="I46" s="99" t="s">
        <v>115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163"/>
      <c r="BF46" s="163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</row>
    <row r="47" spans="1:77" x14ac:dyDescent="0.25">
      <c r="A47" s="134" t="s">
        <v>72</v>
      </c>
      <c r="B47" s="134"/>
      <c r="C47" s="134"/>
      <c r="D47" s="134"/>
      <c r="E47" s="134"/>
      <c r="F47" s="134"/>
      <c r="G47" s="134"/>
      <c r="H47" s="134"/>
      <c r="I47" s="135" t="s">
        <v>274</v>
      </c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00" t="s">
        <v>97</v>
      </c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58">
        <f t="shared" ref="BE47:BF49" si="3">BE50+BE53</f>
        <v>11.11016</v>
      </c>
      <c r="BF47" s="58">
        <f t="shared" si="3"/>
        <v>10.492599999999999</v>
      </c>
      <c r="BG47" s="93">
        <f t="shared" ref="BG47:BY47" si="4">BG50+BG53</f>
        <v>10.117929999999999</v>
      </c>
      <c r="BH47" s="93">
        <f t="shared" si="4"/>
        <v>0</v>
      </c>
      <c r="BI47" s="93">
        <f t="shared" si="4"/>
        <v>0</v>
      </c>
      <c r="BJ47" s="93">
        <f t="shared" si="4"/>
        <v>0</v>
      </c>
      <c r="BK47" s="93">
        <f t="shared" si="4"/>
        <v>0</v>
      </c>
      <c r="BL47" s="93">
        <f t="shared" si="4"/>
        <v>0</v>
      </c>
      <c r="BM47" s="93">
        <f t="shared" si="4"/>
        <v>0</v>
      </c>
      <c r="BN47" s="93">
        <f t="shared" si="4"/>
        <v>0</v>
      </c>
      <c r="BO47" s="93">
        <f t="shared" si="4"/>
        <v>0</v>
      </c>
      <c r="BP47" s="93">
        <f t="shared" si="4"/>
        <v>0</v>
      </c>
      <c r="BQ47" s="93">
        <f t="shared" si="4"/>
        <v>0</v>
      </c>
      <c r="BR47" s="93">
        <f t="shared" si="4"/>
        <v>0</v>
      </c>
      <c r="BS47" s="93">
        <f t="shared" si="4"/>
        <v>0</v>
      </c>
      <c r="BT47" s="93">
        <f t="shared" si="4"/>
        <v>0</v>
      </c>
      <c r="BU47" s="93">
        <f t="shared" si="4"/>
        <v>0</v>
      </c>
      <c r="BV47" s="93">
        <f t="shared" si="4"/>
        <v>0</v>
      </c>
      <c r="BW47" s="93">
        <f t="shared" si="4"/>
        <v>0</v>
      </c>
      <c r="BX47" s="93">
        <f t="shared" si="4"/>
        <v>0</v>
      </c>
      <c r="BY47" s="93">
        <f t="shared" si="4"/>
        <v>0</v>
      </c>
    </row>
    <row r="48" spans="1:77" s="42" customFormat="1" ht="31.5" customHeight="1" x14ac:dyDescent="0.25">
      <c r="A48" s="115"/>
      <c r="B48" s="116"/>
      <c r="C48" s="116"/>
      <c r="D48" s="116"/>
      <c r="E48" s="116"/>
      <c r="F48" s="116"/>
      <c r="G48" s="116"/>
      <c r="H48" s="117"/>
      <c r="I48" s="118" t="s">
        <v>267</v>
      </c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20"/>
      <c r="AP48" s="98" t="s">
        <v>97</v>
      </c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52">
        <f t="shared" si="3"/>
        <v>4.4986689185580104</v>
      </c>
      <c r="BF48" s="52">
        <f t="shared" si="3"/>
        <v>4.3666087840580161</v>
      </c>
      <c r="BG48" s="90">
        <f t="shared" ref="BG48:BY48" si="5">BG51+BG54</f>
        <v>3.6565755385514498</v>
      </c>
      <c r="BH48" s="91">
        <f t="shared" si="5"/>
        <v>0</v>
      </c>
      <c r="BI48" s="91">
        <f t="shared" si="5"/>
        <v>0</v>
      </c>
      <c r="BJ48" s="91">
        <f t="shared" si="5"/>
        <v>0</v>
      </c>
      <c r="BK48" s="91">
        <f t="shared" si="5"/>
        <v>0</v>
      </c>
      <c r="BL48" s="91">
        <f t="shared" si="5"/>
        <v>0</v>
      </c>
      <c r="BM48" s="91">
        <f t="shared" si="5"/>
        <v>0</v>
      </c>
      <c r="BN48" s="91">
        <f t="shared" si="5"/>
        <v>0</v>
      </c>
      <c r="BO48" s="91">
        <f t="shared" si="5"/>
        <v>0</v>
      </c>
      <c r="BP48" s="91">
        <f t="shared" si="5"/>
        <v>0</v>
      </c>
      <c r="BQ48" s="91">
        <f t="shared" si="5"/>
        <v>0</v>
      </c>
      <c r="BR48" s="91">
        <f t="shared" si="5"/>
        <v>0</v>
      </c>
      <c r="BS48" s="91">
        <f t="shared" si="5"/>
        <v>0</v>
      </c>
      <c r="BT48" s="91">
        <f t="shared" si="5"/>
        <v>0</v>
      </c>
      <c r="BU48" s="91">
        <f t="shared" si="5"/>
        <v>0</v>
      </c>
      <c r="BV48" s="91">
        <f t="shared" si="5"/>
        <v>0</v>
      </c>
      <c r="BW48" s="91">
        <f t="shared" si="5"/>
        <v>0</v>
      </c>
      <c r="BX48" s="91">
        <f t="shared" si="5"/>
        <v>0</v>
      </c>
      <c r="BY48" s="92">
        <f t="shared" si="5"/>
        <v>0</v>
      </c>
    </row>
    <row r="49" spans="1:120" s="42" customFormat="1" ht="31.5" customHeight="1" x14ac:dyDescent="0.25">
      <c r="A49" s="115"/>
      <c r="B49" s="116"/>
      <c r="C49" s="116"/>
      <c r="D49" s="116"/>
      <c r="E49" s="116"/>
      <c r="F49" s="116"/>
      <c r="G49" s="116"/>
      <c r="H49" s="117"/>
      <c r="I49" s="118" t="s">
        <v>268</v>
      </c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20"/>
      <c r="AP49" s="98" t="s">
        <v>97</v>
      </c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52">
        <f t="shared" si="3"/>
        <v>6.6114910814419892</v>
      </c>
      <c r="BF49" s="52">
        <f t="shared" si="3"/>
        <v>6.1259912159419843</v>
      </c>
      <c r="BG49" s="90">
        <f t="shared" ref="BG49:BY49" si="6">BG52+BG55</f>
        <v>6.4613544614485505</v>
      </c>
      <c r="BH49" s="91">
        <f t="shared" si="6"/>
        <v>0</v>
      </c>
      <c r="BI49" s="91">
        <f t="shared" si="6"/>
        <v>0</v>
      </c>
      <c r="BJ49" s="91">
        <f t="shared" si="6"/>
        <v>0</v>
      </c>
      <c r="BK49" s="91">
        <f t="shared" si="6"/>
        <v>0</v>
      </c>
      <c r="BL49" s="91">
        <f t="shared" si="6"/>
        <v>0</v>
      </c>
      <c r="BM49" s="91">
        <f t="shared" si="6"/>
        <v>0</v>
      </c>
      <c r="BN49" s="91">
        <f t="shared" si="6"/>
        <v>0</v>
      </c>
      <c r="BO49" s="91">
        <f t="shared" si="6"/>
        <v>0</v>
      </c>
      <c r="BP49" s="91">
        <f t="shared" si="6"/>
        <v>0</v>
      </c>
      <c r="BQ49" s="91">
        <f t="shared" si="6"/>
        <v>0</v>
      </c>
      <c r="BR49" s="91">
        <f t="shared" si="6"/>
        <v>0</v>
      </c>
      <c r="BS49" s="91">
        <f t="shared" si="6"/>
        <v>0</v>
      </c>
      <c r="BT49" s="91">
        <f t="shared" si="6"/>
        <v>0</v>
      </c>
      <c r="BU49" s="91">
        <f t="shared" si="6"/>
        <v>0</v>
      </c>
      <c r="BV49" s="91">
        <f t="shared" si="6"/>
        <v>0</v>
      </c>
      <c r="BW49" s="91">
        <f t="shared" si="6"/>
        <v>0</v>
      </c>
      <c r="BX49" s="91">
        <f t="shared" si="6"/>
        <v>0</v>
      </c>
      <c r="BY49" s="92">
        <f t="shared" si="6"/>
        <v>0</v>
      </c>
    </row>
    <row r="50" spans="1:120" s="42" customFormat="1" x14ac:dyDescent="0.25">
      <c r="A50" s="84" t="s">
        <v>273</v>
      </c>
      <c r="B50" s="85"/>
      <c r="C50" s="85"/>
      <c r="D50" s="85"/>
      <c r="E50" s="85"/>
      <c r="F50" s="85"/>
      <c r="G50" s="85"/>
      <c r="H50" s="86"/>
      <c r="I50" s="121" t="s">
        <v>277</v>
      </c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3"/>
      <c r="AP50" s="88" t="s">
        <v>97</v>
      </c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59">
        <v>3.12317</v>
      </c>
      <c r="BF50" s="59">
        <v>3.0859999999999999</v>
      </c>
      <c r="BG50" s="192">
        <v>2.29975</v>
      </c>
      <c r="BH50" s="193">
        <f t="shared" ref="BH50:BY50" si="7">BH51+BH52</f>
        <v>0</v>
      </c>
      <c r="BI50" s="193">
        <f t="shared" si="7"/>
        <v>0</v>
      </c>
      <c r="BJ50" s="193">
        <f t="shared" si="7"/>
        <v>0</v>
      </c>
      <c r="BK50" s="193">
        <f t="shared" si="7"/>
        <v>0</v>
      </c>
      <c r="BL50" s="193">
        <f t="shared" si="7"/>
        <v>0</v>
      </c>
      <c r="BM50" s="193">
        <f t="shared" si="7"/>
        <v>0</v>
      </c>
      <c r="BN50" s="193">
        <f t="shared" si="7"/>
        <v>0</v>
      </c>
      <c r="BO50" s="193">
        <f t="shared" si="7"/>
        <v>0</v>
      </c>
      <c r="BP50" s="193">
        <f t="shared" si="7"/>
        <v>0</v>
      </c>
      <c r="BQ50" s="193">
        <f t="shared" si="7"/>
        <v>0</v>
      </c>
      <c r="BR50" s="193">
        <f t="shared" si="7"/>
        <v>0</v>
      </c>
      <c r="BS50" s="193">
        <f t="shared" si="7"/>
        <v>0</v>
      </c>
      <c r="BT50" s="193">
        <f t="shared" si="7"/>
        <v>0</v>
      </c>
      <c r="BU50" s="193">
        <f t="shared" si="7"/>
        <v>0</v>
      </c>
      <c r="BV50" s="193">
        <f t="shared" si="7"/>
        <v>0</v>
      </c>
      <c r="BW50" s="193">
        <f t="shared" si="7"/>
        <v>0</v>
      </c>
      <c r="BX50" s="193">
        <f t="shared" si="7"/>
        <v>0</v>
      </c>
      <c r="BY50" s="194">
        <f t="shared" si="7"/>
        <v>0</v>
      </c>
    </row>
    <row r="51" spans="1:120" s="42" customFormat="1" ht="30.75" customHeight="1" x14ac:dyDescent="0.25">
      <c r="A51" s="115" t="s">
        <v>275</v>
      </c>
      <c r="B51" s="116"/>
      <c r="C51" s="116"/>
      <c r="D51" s="116"/>
      <c r="E51" s="116"/>
      <c r="F51" s="116"/>
      <c r="G51" s="116"/>
      <c r="H51" s="117"/>
      <c r="I51" s="118" t="s">
        <v>269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20"/>
      <c r="AP51" s="98" t="s">
        <v>97</v>
      </c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52">
        <f>BE50/22445.863*22333.255</f>
        <v>3.107501458881309</v>
      </c>
      <c r="BF51" s="52">
        <f>BF50/22074.1*21960</f>
        <v>3.0700486090033117</v>
      </c>
      <c r="BG51" s="90">
        <f>BG50/22073.1*21960</f>
        <v>2.2879663481794585</v>
      </c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2"/>
    </row>
    <row r="52" spans="1:120" s="42" customFormat="1" ht="30.75" customHeight="1" x14ac:dyDescent="0.25">
      <c r="A52" s="115" t="s">
        <v>276</v>
      </c>
      <c r="B52" s="116"/>
      <c r="C52" s="116"/>
      <c r="D52" s="116"/>
      <c r="E52" s="116"/>
      <c r="F52" s="116"/>
      <c r="G52" s="116"/>
      <c r="H52" s="117"/>
      <c r="I52" s="118" t="s">
        <v>270</v>
      </c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20"/>
      <c r="AP52" s="98" t="s">
        <v>97</v>
      </c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52">
        <f>BE50/22445.863*112.608</f>
        <v>1.5668541118690781E-2</v>
      </c>
      <c r="BF52" s="52">
        <f>BF50/22074.1*114.1</f>
        <v>1.5951390996688426E-2</v>
      </c>
      <c r="BG52" s="90">
        <f>BG50/22073.1*113.1</f>
        <v>1.1783651820541745E-2</v>
      </c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2"/>
    </row>
    <row r="53" spans="1:120" s="42" customFormat="1" x14ac:dyDescent="0.25">
      <c r="A53" s="84" t="s">
        <v>266</v>
      </c>
      <c r="B53" s="85"/>
      <c r="C53" s="85"/>
      <c r="D53" s="85"/>
      <c r="E53" s="85"/>
      <c r="F53" s="85"/>
      <c r="G53" s="85"/>
      <c r="H53" s="86"/>
      <c r="I53" s="121" t="s">
        <v>278</v>
      </c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3"/>
      <c r="AP53" s="88" t="s">
        <v>97</v>
      </c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57">
        <v>7.9869899999999996</v>
      </c>
      <c r="BF53" s="57">
        <v>7.4066000000000001</v>
      </c>
      <c r="BG53" s="111">
        <v>7.8181799999999999</v>
      </c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</row>
    <row r="54" spans="1:120" s="40" customFormat="1" ht="33.75" customHeight="1" x14ac:dyDescent="0.25">
      <c r="A54" s="115" t="s">
        <v>279</v>
      </c>
      <c r="B54" s="116"/>
      <c r="C54" s="116"/>
      <c r="D54" s="116"/>
      <c r="E54" s="116"/>
      <c r="F54" s="116"/>
      <c r="G54" s="116"/>
      <c r="H54" s="117"/>
      <c r="I54" s="118" t="s">
        <v>252</v>
      </c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20"/>
      <c r="AP54" s="98" t="s">
        <v>97</v>
      </c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52">
        <f>BE53/53837.671*9377.402</f>
        <v>1.391167459676701</v>
      </c>
      <c r="BF54" s="52">
        <f>BF53/54840*9600</f>
        <v>1.2965601750547047</v>
      </c>
      <c r="BG54" s="90">
        <f>BG53/54840*9600</f>
        <v>1.3686091903719912</v>
      </c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2"/>
    </row>
    <row r="55" spans="1:120" s="40" customFormat="1" ht="33.75" customHeight="1" x14ac:dyDescent="0.25">
      <c r="A55" s="115" t="s">
        <v>280</v>
      </c>
      <c r="B55" s="116"/>
      <c r="C55" s="116"/>
      <c r="D55" s="116"/>
      <c r="E55" s="116"/>
      <c r="F55" s="116"/>
      <c r="G55" s="116"/>
      <c r="H55" s="117"/>
      <c r="I55" s="118" t="s">
        <v>253</v>
      </c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20"/>
      <c r="AP55" s="98" t="s">
        <v>97</v>
      </c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52">
        <f>BE53/53837.671*44460.269</f>
        <v>6.5958225403232982</v>
      </c>
      <c r="BF55" s="52">
        <f>BF53/54840*45240</f>
        <v>6.1100398249452956</v>
      </c>
      <c r="BG55" s="90">
        <f>BG53/54840*45240</f>
        <v>6.4495708096280087</v>
      </c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2"/>
    </row>
    <row r="56" spans="1:120" x14ac:dyDescent="0.25">
      <c r="A56" s="80" t="s">
        <v>73</v>
      </c>
      <c r="B56" s="80"/>
      <c r="C56" s="80"/>
      <c r="D56" s="80"/>
      <c r="E56" s="80"/>
      <c r="F56" s="80"/>
      <c r="G56" s="80"/>
      <c r="H56" s="80"/>
      <c r="I56" s="99" t="s">
        <v>57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4"/>
      <c r="BF56" s="94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</row>
    <row r="57" spans="1:120" x14ac:dyDescent="0.25">
      <c r="A57" s="80"/>
      <c r="B57" s="80"/>
      <c r="C57" s="80"/>
      <c r="D57" s="80"/>
      <c r="E57" s="80"/>
      <c r="F57" s="80"/>
      <c r="G57" s="80"/>
      <c r="H57" s="80"/>
      <c r="I57" s="99" t="s">
        <v>116</v>
      </c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</row>
    <row r="58" spans="1:120" ht="30" customHeight="1" x14ac:dyDescent="0.25">
      <c r="A58" s="80"/>
      <c r="B58" s="80"/>
      <c r="C58" s="80"/>
      <c r="D58" s="80"/>
      <c r="E58" s="80"/>
      <c r="F58" s="80"/>
      <c r="G58" s="80"/>
      <c r="H58" s="80"/>
      <c r="I58" s="118" t="s">
        <v>287</v>
      </c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20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6"/>
      <c r="BF58" s="96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</row>
    <row r="59" spans="1:120" x14ac:dyDescent="0.25">
      <c r="A59" s="98" t="s">
        <v>117</v>
      </c>
      <c r="B59" s="98"/>
      <c r="C59" s="98"/>
      <c r="D59" s="98"/>
      <c r="E59" s="98"/>
      <c r="F59" s="98"/>
      <c r="G59" s="98"/>
      <c r="H59" s="98"/>
      <c r="I59" s="99" t="s">
        <v>118</v>
      </c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8" t="s">
        <v>59</v>
      </c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4">
        <v>27</v>
      </c>
      <c r="BF59" s="94">
        <v>27</v>
      </c>
      <c r="BG59" s="107">
        <v>31</v>
      </c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</row>
    <row r="60" spans="1:120" x14ac:dyDescent="0.25">
      <c r="A60" s="98"/>
      <c r="B60" s="98"/>
      <c r="C60" s="98"/>
      <c r="D60" s="98"/>
      <c r="E60" s="98"/>
      <c r="F60" s="98"/>
      <c r="G60" s="98"/>
      <c r="H60" s="98"/>
      <c r="I60" s="99" t="s">
        <v>58</v>
      </c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6"/>
      <c r="BF60" s="96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</row>
    <row r="61" spans="1:120" x14ac:dyDescent="0.25">
      <c r="A61" s="98" t="s">
        <v>119</v>
      </c>
      <c r="B61" s="98"/>
      <c r="C61" s="98"/>
      <c r="D61" s="98"/>
      <c r="E61" s="98"/>
      <c r="F61" s="98"/>
      <c r="G61" s="98"/>
      <c r="H61" s="98"/>
      <c r="I61" s="99" t="s">
        <v>120</v>
      </c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8" t="s">
        <v>37</v>
      </c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103">
        <f>13813.22/BE59/12</f>
        <v>42.633395061728393</v>
      </c>
      <c r="BF61" s="103">
        <f>9755.9/BF59/12</f>
        <v>30.110802469135802</v>
      </c>
      <c r="BG61" s="97">
        <f>14093.9/BG59/12</f>
        <v>37.886827956989244</v>
      </c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</row>
    <row r="62" spans="1:120" x14ac:dyDescent="0.25">
      <c r="A62" s="98"/>
      <c r="B62" s="98"/>
      <c r="C62" s="98"/>
      <c r="D62" s="98"/>
      <c r="E62" s="98"/>
      <c r="F62" s="98"/>
      <c r="G62" s="98"/>
      <c r="H62" s="98"/>
      <c r="I62" s="99" t="s">
        <v>60</v>
      </c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8" t="s">
        <v>61</v>
      </c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104"/>
      <c r="BF62" s="104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</row>
    <row r="63" spans="1:120" x14ac:dyDescent="0.25">
      <c r="A63" s="98" t="s">
        <v>121</v>
      </c>
      <c r="B63" s="98"/>
      <c r="C63" s="98"/>
      <c r="D63" s="98"/>
      <c r="E63" s="98"/>
      <c r="F63" s="98"/>
      <c r="G63" s="98"/>
      <c r="H63" s="98"/>
      <c r="I63" s="99" t="s">
        <v>122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4" t="s">
        <v>238</v>
      </c>
      <c r="BF63" s="94" t="s">
        <v>238</v>
      </c>
      <c r="BG63" s="97" t="s">
        <v>238</v>
      </c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</row>
    <row r="64" spans="1:120" x14ac:dyDescent="0.25">
      <c r="A64" s="98"/>
      <c r="B64" s="98"/>
      <c r="C64" s="98"/>
      <c r="D64" s="98"/>
      <c r="E64" s="98"/>
      <c r="F64" s="98"/>
      <c r="G64" s="98"/>
      <c r="H64" s="98"/>
      <c r="I64" s="99" t="s">
        <v>62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</row>
    <row r="65" spans="1:121" x14ac:dyDescent="0.25">
      <c r="A65" s="98"/>
      <c r="B65" s="98"/>
      <c r="C65" s="98"/>
      <c r="D65" s="98"/>
      <c r="E65" s="98"/>
      <c r="F65" s="98"/>
      <c r="G65" s="98"/>
      <c r="H65" s="98"/>
      <c r="I65" s="99" t="s">
        <v>63</v>
      </c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6"/>
      <c r="BF65" s="96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</row>
    <row r="66" spans="1:121" x14ac:dyDescent="0.25">
      <c r="A66" s="100" t="s">
        <v>74</v>
      </c>
      <c r="B66" s="100"/>
      <c r="C66" s="100"/>
      <c r="D66" s="100"/>
      <c r="E66" s="100"/>
      <c r="F66" s="100"/>
      <c r="G66" s="100"/>
      <c r="H66" s="100"/>
      <c r="I66" s="135" t="s">
        <v>251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00" t="s">
        <v>97</v>
      </c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58">
        <f>BE67+BE68</f>
        <v>217.73383000000001</v>
      </c>
      <c r="BF66" s="58">
        <f>BF67+BF68</f>
        <v>196.45021</v>
      </c>
      <c r="BG66" s="93">
        <f>BG67+BG68</f>
        <v>223.20037000000002</v>
      </c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</row>
    <row r="67" spans="1:121" s="38" customFormat="1" ht="33" customHeight="1" x14ac:dyDescent="0.25">
      <c r="A67" s="176"/>
      <c r="B67" s="177"/>
      <c r="C67" s="177"/>
      <c r="D67" s="177"/>
      <c r="E67" s="177"/>
      <c r="F67" s="177"/>
      <c r="G67" s="177"/>
      <c r="H67" s="178"/>
      <c r="I67" s="118" t="s">
        <v>267</v>
      </c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20"/>
      <c r="AP67" s="98" t="s">
        <v>97</v>
      </c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45">
        <f t="shared" ref="BE67:BG68" si="8">BE70+BE75</f>
        <v>106.98163815783143</v>
      </c>
      <c r="BF67" s="45">
        <f t="shared" si="8"/>
        <v>104.89325826180622</v>
      </c>
      <c r="BG67" s="90">
        <f t="shared" si="8"/>
        <v>106.15003813691779</v>
      </c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2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</row>
    <row r="68" spans="1:121" s="38" customFormat="1" ht="32.25" customHeight="1" x14ac:dyDescent="0.25">
      <c r="A68" s="176"/>
      <c r="B68" s="177"/>
      <c r="C68" s="177"/>
      <c r="D68" s="177"/>
      <c r="E68" s="177"/>
      <c r="F68" s="177"/>
      <c r="G68" s="177"/>
      <c r="H68" s="178"/>
      <c r="I68" s="118" t="s">
        <v>268</v>
      </c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20"/>
      <c r="AP68" s="98" t="s">
        <v>97</v>
      </c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45">
        <f t="shared" si="8"/>
        <v>110.75219184216857</v>
      </c>
      <c r="BF68" s="45">
        <f t="shared" si="8"/>
        <v>91.556951738193774</v>
      </c>
      <c r="BG68" s="90">
        <f t="shared" si="8"/>
        <v>117.05033186308222</v>
      </c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2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</row>
    <row r="69" spans="1:121" x14ac:dyDescent="0.25">
      <c r="A69" s="88" t="s">
        <v>123</v>
      </c>
      <c r="B69" s="88"/>
      <c r="C69" s="88"/>
      <c r="D69" s="88"/>
      <c r="E69" s="88"/>
      <c r="F69" s="88"/>
      <c r="G69" s="88"/>
      <c r="H69" s="88"/>
      <c r="I69" s="87" t="s">
        <v>124</v>
      </c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8" t="s">
        <v>97</v>
      </c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57">
        <v>84.133290000000002</v>
      </c>
      <c r="BF69" s="57">
        <f>91.2763-5.27269</f>
        <v>86.003610000000009</v>
      </c>
      <c r="BG69" s="111">
        <f>87.4327-5.61273</f>
        <v>81.819969999999998</v>
      </c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</row>
    <row r="70" spans="1:121" s="42" customFormat="1" ht="30" customHeight="1" x14ac:dyDescent="0.25">
      <c r="A70" s="115" t="s">
        <v>281</v>
      </c>
      <c r="B70" s="116"/>
      <c r="C70" s="116"/>
      <c r="D70" s="116"/>
      <c r="E70" s="116"/>
      <c r="F70" s="116"/>
      <c r="G70" s="116"/>
      <c r="H70" s="117"/>
      <c r="I70" s="118" t="s">
        <v>269</v>
      </c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20"/>
      <c r="AP70" s="98" t="s">
        <v>97</v>
      </c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45">
        <f>BE69/22445.863*22333.255</f>
        <v>83.711204134095894</v>
      </c>
      <c r="BF70" s="45">
        <f>BF69/22074.1*21960</f>
        <v>85.559061325263556</v>
      </c>
      <c r="BG70" s="90">
        <f>BG69/22073.1*21960</f>
        <v>81.400733979368553</v>
      </c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2"/>
    </row>
    <row r="71" spans="1:121" s="42" customFormat="1" ht="30" customHeight="1" x14ac:dyDescent="0.25">
      <c r="A71" s="115" t="s">
        <v>282</v>
      </c>
      <c r="B71" s="116"/>
      <c r="C71" s="116"/>
      <c r="D71" s="116"/>
      <c r="E71" s="116"/>
      <c r="F71" s="116"/>
      <c r="G71" s="116"/>
      <c r="H71" s="117"/>
      <c r="I71" s="118" t="s">
        <v>270</v>
      </c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20"/>
      <c r="AP71" s="98" t="s">
        <v>97</v>
      </c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45">
        <f>BE69/22445.863*112.608</f>
        <v>0.4220858659041089</v>
      </c>
      <c r="BF71" s="45">
        <f>BF69/22074.1*114.1</f>
        <v>0.44454867473645587</v>
      </c>
      <c r="BG71" s="90">
        <f>BG69/22073.1*113.1</f>
        <v>0.41923602063144733</v>
      </c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2"/>
    </row>
    <row r="72" spans="1:121" x14ac:dyDescent="0.25">
      <c r="A72" s="98" t="s">
        <v>125</v>
      </c>
      <c r="B72" s="98"/>
      <c r="C72" s="98"/>
      <c r="D72" s="98"/>
      <c r="E72" s="98"/>
      <c r="F72" s="98"/>
      <c r="G72" s="98"/>
      <c r="H72" s="98"/>
      <c r="I72" s="99" t="s">
        <v>126</v>
      </c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8" t="s">
        <v>97</v>
      </c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44" t="s">
        <v>238</v>
      </c>
      <c r="BF72" s="44" t="s">
        <v>238</v>
      </c>
      <c r="BG72" s="97" t="s">
        <v>238</v>
      </c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</row>
    <row r="73" spans="1:121" x14ac:dyDescent="0.25">
      <c r="A73" s="88" t="s">
        <v>127</v>
      </c>
      <c r="B73" s="88"/>
      <c r="C73" s="88"/>
      <c r="D73" s="88"/>
      <c r="E73" s="88"/>
      <c r="F73" s="88"/>
      <c r="G73" s="88"/>
      <c r="H73" s="88"/>
      <c r="I73" s="87" t="s">
        <v>128</v>
      </c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8" t="s">
        <v>97</v>
      </c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131">
        <v>133.60054</v>
      </c>
      <c r="BF73" s="131">
        <v>110.4466</v>
      </c>
      <c r="BG73" s="111">
        <v>141.38040000000001</v>
      </c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</row>
    <row r="74" spans="1:121" ht="30.75" customHeight="1" x14ac:dyDescent="0.25">
      <c r="A74" s="88"/>
      <c r="B74" s="88"/>
      <c r="C74" s="88"/>
      <c r="D74" s="88"/>
      <c r="E74" s="88"/>
      <c r="F74" s="88"/>
      <c r="G74" s="88"/>
      <c r="H74" s="88"/>
      <c r="I74" s="179" t="s">
        <v>250</v>
      </c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1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182"/>
      <c r="BF74" s="182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</row>
    <row r="75" spans="1:121" s="38" customFormat="1" ht="34.5" customHeight="1" x14ac:dyDescent="0.25">
      <c r="A75" s="115" t="s">
        <v>254</v>
      </c>
      <c r="B75" s="116"/>
      <c r="C75" s="116"/>
      <c r="D75" s="116"/>
      <c r="E75" s="116"/>
      <c r="F75" s="116"/>
      <c r="G75" s="116"/>
      <c r="H75" s="117"/>
      <c r="I75" s="118" t="s">
        <v>252</v>
      </c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20"/>
      <c r="AP75" s="98" t="s">
        <v>97</v>
      </c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45">
        <f>BE73/53837.671*9377.402</f>
        <v>23.270434023735536</v>
      </c>
      <c r="BF75" s="45">
        <f>BF73/54840*9600</f>
        <v>19.334196936542668</v>
      </c>
      <c r="BG75" s="90">
        <f>BG73/54840*9600</f>
        <v>24.749304157549236</v>
      </c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2"/>
    </row>
    <row r="76" spans="1:121" s="38" customFormat="1" ht="34.5" customHeight="1" x14ac:dyDescent="0.25">
      <c r="A76" s="115" t="s">
        <v>255</v>
      </c>
      <c r="B76" s="116"/>
      <c r="C76" s="116"/>
      <c r="D76" s="116"/>
      <c r="E76" s="116"/>
      <c r="F76" s="116"/>
      <c r="G76" s="116"/>
      <c r="H76" s="117"/>
      <c r="I76" s="118" t="s">
        <v>253</v>
      </c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20"/>
      <c r="AP76" s="98" t="s">
        <v>97</v>
      </c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45">
        <f>BE73/53837.671*44460.269</f>
        <v>110.33010597626446</v>
      </c>
      <c r="BF76" s="45">
        <f>BF73/54840*45240</f>
        <v>91.112403063457322</v>
      </c>
      <c r="BG76" s="90">
        <f>BG73/54840*45240</f>
        <v>116.63109584245078</v>
      </c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2"/>
    </row>
    <row r="77" spans="1:121" x14ac:dyDescent="0.25">
      <c r="A77" s="98" t="s">
        <v>76</v>
      </c>
      <c r="B77" s="98"/>
      <c r="C77" s="98"/>
      <c r="D77" s="98"/>
      <c r="E77" s="98"/>
      <c r="F77" s="98"/>
      <c r="G77" s="98"/>
      <c r="H77" s="98"/>
      <c r="I77" s="99" t="s">
        <v>129</v>
      </c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4" t="s">
        <v>238</v>
      </c>
      <c r="BF77" s="94" t="s">
        <v>238</v>
      </c>
      <c r="BG77" s="170" t="s">
        <v>238</v>
      </c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2"/>
    </row>
    <row r="78" spans="1:121" x14ac:dyDescent="0.25">
      <c r="A78" s="98"/>
      <c r="B78" s="98"/>
      <c r="C78" s="98"/>
      <c r="D78" s="98"/>
      <c r="E78" s="98"/>
      <c r="F78" s="98"/>
      <c r="G78" s="98"/>
      <c r="H78" s="98"/>
      <c r="I78" s="99" t="s">
        <v>130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6"/>
      <c r="BF78" s="96"/>
      <c r="BG78" s="173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5"/>
    </row>
    <row r="79" spans="1:121" x14ac:dyDescent="0.25">
      <c r="A79" s="98" t="s">
        <v>131</v>
      </c>
      <c r="B79" s="98"/>
      <c r="C79" s="98"/>
      <c r="D79" s="98"/>
      <c r="E79" s="98"/>
      <c r="F79" s="98"/>
      <c r="G79" s="98"/>
      <c r="H79" s="98"/>
      <c r="I79" s="99" t="s">
        <v>132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8" t="s">
        <v>97</v>
      </c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44" t="s">
        <v>238</v>
      </c>
      <c r="BF79" s="44" t="s">
        <v>238</v>
      </c>
      <c r="BG79" s="97" t="s">
        <v>238</v>
      </c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</row>
    <row r="80" spans="1:121" x14ac:dyDescent="0.25">
      <c r="A80" s="98" t="s">
        <v>133</v>
      </c>
      <c r="B80" s="98"/>
      <c r="C80" s="98"/>
      <c r="D80" s="98"/>
      <c r="E80" s="98"/>
      <c r="F80" s="98"/>
      <c r="G80" s="98"/>
      <c r="H80" s="98"/>
      <c r="I80" s="99" t="s">
        <v>134</v>
      </c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8" t="s">
        <v>97</v>
      </c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4" t="s">
        <v>238</v>
      </c>
      <c r="BF80" s="94" t="s">
        <v>238</v>
      </c>
      <c r="BG80" s="170" t="s">
        <v>238</v>
      </c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2"/>
    </row>
    <row r="81" spans="1:77" x14ac:dyDescent="0.25">
      <c r="A81" s="98"/>
      <c r="B81" s="98"/>
      <c r="C81" s="98"/>
      <c r="D81" s="98"/>
      <c r="E81" s="98"/>
      <c r="F81" s="98"/>
      <c r="G81" s="98"/>
      <c r="H81" s="98"/>
      <c r="I81" s="99" t="s">
        <v>91</v>
      </c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6"/>
      <c r="BF81" s="96"/>
      <c r="BG81" s="173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5"/>
    </row>
    <row r="82" spans="1:77" x14ac:dyDescent="0.25">
      <c r="A82" s="100" t="s">
        <v>135</v>
      </c>
      <c r="B82" s="100"/>
      <c r="C82" s="100"/>
      <c r="D82" s="100"/>
      <c r="E82" s="100"/>
      <c r="F82" s="100"/>
      <c r="G82" s="100"/>
      <c r="H82" s="100"/>
      <c r="I82" s="135" t="s">
        <v>136</v>
      </c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00" t="s">
        <v>97</v>
      </c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1">
        <f>BE84+BE86</f>
        <v>2.2778200000000002</v>
      </c>
      <c r="BF82" s="101">
        <f>BF84+BF86</f>
        <v>5.8065999999999995</v>
      </c>
      <c r="BG82" s="93">
        <f>BG84+BG86</f>
        <v>5.4056100000000002</v>
      </c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</row>
    <row r="83" spans="1:77" x14ac:dyDescent="0.25">
      <c r="A83" s="100"/>
      <c r="B83" s="100"/>
      <c r="C83" s="100"/>
      <c r="D83" s="100"/>
      <c r="E83" s="100"/>
      <c r="F83" s="100"/>
      <c r="G83" s="100"/>
      <c r="H83" s="100"/>
      <c r="I83" s="135" t="s">
        <v>137</v>
      </c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2"/>
      <c r="BF83" s="102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</row>
    <row r="84" spans="1:77" x14ac:dyDescent="0.25">
      <c r="A84" s="88" t="s">
        <v>138</v>
      </c>
      <c r="B84" s="88"/>
      <c r="C84" s="88"/>
      <c r="D84" s="88"/>
      <c r="E84" s="88"/>
      <c r="F84" s="88"/>
      <c r="G84" s="88"/>
      <c r="H84" s="88"/>
      <c r="I84" s="87" t="s">
        <v>124</v>
      </c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8" t="s">
        <v>97</v>
      </c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57">
        <v>1.0369999999999999</v>
      </c>
      <c r="BF84" s="61">
        <v>3.3696999999999999</v>
      </c>
      <c r="BG84" s="111">
        <v>1.141</v>
      </c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</row>
    <row r="85" spans="1:77" x14ac:dyDescent="0.25">
      <c r="A85" s="98" t="s">
        <v>139</v>
      </c>
      <c r="B85" s="98"/>
      <c r="C85" s="98"/>
      <c r="D85" s="98"/>
      <c r="E85" s="98"/>
      <c r="F85" s="98"/>
      <c r="G85" s="98"/>
      <c r="H85" s="98"/>
      <c r="I85" s="99" t="s">
        <v>126</v>
      </c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8" t="s">
        <v>97</v>
      </c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44" t="s">
        <v>238</v>
      </c>
      <c r="BF85" s="44" t="s">
        <v>238</v>
      </c>
      <c r="BG85" s="97" t="s">
        <v>238</v>
      </c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</row>
    <row r="86" spans="1:77" x14ac:dyDescent="0.25">
      <c r="A86" s="88" t="s">
        <v>140</v>
      </c>
      <c r="B86" s="88"/>
      <c r="C86" s="88"/>
      <c r="D86" s="88"/>
      <c r="E86" s="88"/>
      <c r="F86" s="88"/>
      <c r="G86" s="88"/>
      <c r="H86" s="88"/>
      <c r="I86" s="87" t="s">
        <v>128</v>
      </c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8" t="s">
        <v>97</v>
      </c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131">
        <v>1.24082</v>
      </c>
      <c r="BF86" s="131">
        <v>2.4369000000000001</v>
      </c>
      <c r="BG86" s="111">
        <v>4.2646100000000002</v>
      </c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</row>
    <row r="87" spans="1:77" x14ac:dyDescent="0.25">
      <c r="A87" s="88"/>
      <c r="B87" s="88"/>
      <c r="C87" s="88"/>
      <c r="D87" s="88"/>
      <c r="E87" s="88"/>
      <c r="F87" s="88"/>
      <c r="G87" s="88"/>
      <c r="H87" s="88"/>
      <c r="I87" s="87" t="s">
        <v>104</v>
      </c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132"/>
      <c r="BF87" s="132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</row>
    <row r="88" spans="1:77" s="67" customFormat="1" ht="37.5" customHeight="1" x14ac:dyDescent="0.25">
      <c r="A88" s="80" t="s">
        <v>288</v>
      </c>
      <c r="B88" s="80"/>
      <c r="C88" s="80"/>
      <c r="D88" s="80"/>
      <c r="E88" s="80"/>
      <c r="F88" s="80"/>
      <c r="G88" s="80"/>
      <c r="H88" s="80"/>
      <c r="I88" s="118" t="s">
        <v>252</v>
      </c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20"/>
      <c r="AP88" s="133" t="s">
        <v>97</v>
      </c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66">
        <f>BE86/53837.671*9377.402</f>
        <v>0.21612502423516797</v>
      </c>
      <c r="BF88" s="66">
        <f>BF86/54840*9600</f>
        <v>0.42659080962800877</v>
      </c>
      <c r="BG88" s="97">
        <f>BG86/54840*9600</f>
        <v>0.74654004376367611</v>
      </c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</row>
    <row r="89" spans="1:77" s="67" customFormat="1" ht="37.5" customHeight="1" x14ac:dyDescent="0.25">
      <c r="A89" s="80" t="s">
        <v>289</v>
      </c>
      <c r="B89" s="80"/>
      <c r="C89" s="80"/>
      <c r="D89" s="80"/>
      <c r="E89" s="80"/>
      <c r="F89" s="80"/>
      <c r="G89" s="80"/>
      <c r="H89" s="80"/>
      <c r="I89" s="118" t="s">
        <v>253</v>
      </c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20"/>
      <c r="AP89" s="133" t="s">
        <v>97</v>
      </c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66">
        <f>BE86/53837.671*44460.269</f>
        <v>1.024694975764832</v>
      </c>
      <c r="BF89" s="66">
        <f>BF86/54840*45240</f>
        <v>2.0103091903719914</v>
      </c>
      <c r="BG89" s="97">
        <f>BG86/54840*45240</f>
        <v>3.518069956236324</v>
      </c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</row>
    <row r="90" spans="1:77" s="38" customFormat="1" ht="46.5" customHeight="1" x14ac:dyDescent="0.25">
      <c r="A90" s="183" t="s">
        <v>141</v>
      </c>
      <c r="B90" s="184"/>
      <c r="C90" s="184"/>
      <c r="D90" s="184"/>
      <c r="E90" s="184"/>
      <c r="F90" s="184"/>
      <c r="G90" s="184"/>
      <c r="H90" s="185"/>
      <c r="I90" s="186" t="s">
        <v>260</v>
      </c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8"/>
      <c r="AP90" s="133" t="s">
        <v>97</v>
      </c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68">
        <f>BE29-BE76-BE89</f>
        <v>-17.612730952029295</v>
      </c>
      <c r="BF90" s="68">
        <v>-6.2176</v>
      </c>
      <c r="BG90" s="189">
        <f>BE90/5</f>
        <v>-3.5225461904058593</v>
      </c>
      <c r="BH90" s="190">
        <f t="shared" ref="BH90:BY90" si="9">BH29-BH76-BH86</f>
        <v>0</v>
      </c>
      <c r="BI90" s="190">
        <f t="shared" si="9"/>
        <v>0</v>
      </c>
      <c r="BJ90" s="190">
        <f t="shared" si="9"/>
        <v>0</v>
      </c>
      <c r="BK90" s="190">
        <f t="shared" si="9"/>
        <v>0</v>
      </c>
      <c r="BL90" s="190">
        <f t="shared" si="9"/>
        <v>0</v>
      </c>
      <c r="BM90" s="190">
        <f t="shared" si="9"/>
        <v>0</v>
      </c>
      <c r="BN90" s="190">
        <f t="shared" si="9"/>
        <v>0</v>
      </c>
      <c r="BO90" s="190">
        <f t="shared" si="9"/>
        <v>0</v>
      </c>
      <c r="BP90" s="190">
        <f t="shared" si="9"/>
        <v>0</v>
      </c>
      <c r="BQ90" s="190">
        <f t="shared" si="9"/>
        <v>0</v>
      </c>
      <c r="BR90" s="190">
        <f t="shared" si="9"/>
        <v>0</v>
      </c>
      <c r="BS90" s="190">
        <f t="shared" si="9"/>
        <v>0</v>
      </c>
      <c r="BT90" s="190">
        <f t="shared" si="9"/>
        <v>0</v>
      </c>
      <c r="BU90" s="190">
        <f t="shared" si="9"/>
        <v>0</v>
      </c>
      <c r="BV90" s="190">
        <f t="shared" si="9"/>
        <v>0</v>
      </c>
      <c r="BW90" s="190">
        <f t="shared" si="9"/>
        <v>0</v>
      </c>
      <c r="BX90" s="190">
        <f t="shared" si="9"/>
        <v>0</v>
      </c>
      <c r="BY90" s="191">
        <f t="shared" si="9"/>
        <v>0</v>
      </c>
    </row>
    <row r="91" spans="1:77" x14ac:dyDescent="0.25">
      <c r="A91" s="98" t="s">
        <v>144</v>
      </c>
      <c r="B91" s="98"/>
      <c r="C91" s="98"/>
      <c r="D91" s="98"/>
      <c r="E91" s="98"/>
      <c r="F91" s="98"/>
      <c r="G91" s="98"/>
      <c r="H91" s="98"/>
      <c r="I91" s="99" t="s">
        <v>142</v>
      </c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4" t="s">
        <v>238</v>
      </c>
      <c r="BF91" s="94" t="s">
        <v>238</v>
      </c>
      <c r="BG91" s="97" t="s">
        <v>238</v>
      </c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</row>
    <row r="92" spans="1:77" x14ac:dyDescent="0.25">
      <c r="A92" s="98"/>
      <c r="B92" s="98"/>
      <c r="C92" s="98"/>
      <c r="D92" s="98"/>
      <c r="E92" s="98"/>
      <c r="F92" s="98"/>
      <c r="G92" s="98"/>
      <c r="H92" s="98"/>
      <c r="I92" s="99" t="s">
        <v>143</v>
      </c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</row>
    <row r="93" spans="1:77" x14ac:dyDescent="0.25">
      <c r="A93" s="98"/>
      <c r="B93" s="98"/>
      <c r="C93" s="98"/>
      <c r="D93" s="98"/>
      <c r="E93" s="98"/>
      <c r="F93" s="98"/>
      <c r="G93" s="98"/>
      <c r="H93" s="98"/>
      <c r="I93" s="99" t="s">
        <v>137</v>
      </c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6"/>
      <c r="BF93" s="96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</row>
    <row r="94" spans="1:77" x14ac:dyDescent="0.25">
      <c r="A94" s="98" t="s">
        <v>256</v>
      </c>
      <c r="B94" s="98"/>
      <c r="C94" s="98"/>
      <c r="D94" s="98"/>
      <c r="E94" s="98"/>
      <c r="F94" s="98"/>
      <c r="G94" s="98"/>
      <c r="H94" s="98"/>
      <c r="I94" s="99" t="s">
        <v>124</v>
      </c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8" t="s">
        <v>97</v>
      </c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44" t="s">
        <v>238</v>
      </c>
      <c r="BF94" s="44" t="s">
        <v>238</v>
      </c>
      <c r="BG94" s="97" t="s">
        <v>238</v>
      </c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</row>
    <row r="95" spans="1:77" x14ac:dyDescent="0.25">
      <c r="A95" s="98" t="s">
        <v>257</v>
      </c>
      <c r="B95" s="98"/>
      <c r="C95" s="98"/>
      <c r="D95" s="98"/>
      <c r="E95" s="98"/>
      <c r="F95" s="98"/>
      <c r="G95" s="98"/>
      <c r="H95" s="98"/>
      <c r="I95" s="99" t="s">
        <v>126</v>
      </c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8" t="s">
        <v>97</v>
      </c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44" t="s">
        <v>238</v>
      </c>
      <c r="BF95" s="44" t="s">
        <v>238</v>
      </c>
      <c r="BG95" s="97" t="s">
        <v>238</v>
      </c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</row>
    <row r="96" spans="1:77" x14ac:dyDescent="0.25">
      <c r="A96" s="98" t="s">
        <v>258</v>
      </c>
      <c r="B96" s="98"/>
      <c r="C96" s="98"/>
      <c r="D96" s="98"/>
      <c r="E96" s="98"/>
      <c r="F96" s="98"/>
      <c r="G96" s="98"/>
      <c r="H96" s="98"/>
      <c r="I96" s="99" t="s">
        <v>128</v>
      </c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8" t="s">
        <v>97</v>
      </c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4" t="s">
        <v>238</v>
      </c>
      <c r="BF96" s="94" t="s">
        <v>238</v>
      </c>
      <c r="BG96" s="170" t="s">
        <v>238</v>
      </c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2"/>
    </row>
    <row r="97" spans="1:94" x14ac:dyDescent="0.25">
      <c r="A97" s="98"/>
      <c r="B97" s="98"/>
      <c r="C97" s="98"/>
      <c r="D97" s="98"/>
      <c r="E97" s="98"/>
      <c r="F97" s="98"/>
      <c r="G97" s="98"/>
      <c r="H97" s="98"/>
      <c r="I97" s="99" t="s">
        <v>104</v>
      </c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6"/>
      <c r="BF97" s="96"/>
      <c r="BG97" s="173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5"/>
    </row>
    <row r="98" spans="1:94" ht="31.5" customHeight="1" x14ac:dyDescent="0.25">
      <c r="A98" s="100" t="s">
        <v>145</v>
      </c>
      <c r="B98" s="100"/>
      <c r="C98" s="100"/>
      <c r="D98" s="100"/>
      <c r="E98" s="100"/>
      <c r="F98" s="100"/>
      <c r="G98" s="100"/>
      <c r="H98" s="100"/>
      <c r="I98" s="124" t="s">
        <v>284</v>
      </c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6"/>
      <c r="AP98" s="100" t="s">
        <v>97</v>
      </c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60">
        <v>0</v>
      </c>
      <c r="BF98" s="63">
        <v>0</v>
      </c>
      <c r="BG98" s="114">
        <v>0</v>
      </c>
      <c r="BH98" s="114">
        <v>3125.419740463185</v>
      </c>
      <c r="BI98" s="114">
        <v>3125.419740463185</v>
      </c>
      <c r="BJ98" s="114">
        <v>3125.419740463185</v>
      </c>
      <c r="BK98" s="114">
        <v>3125.419740463185</v>
      </c>
      <c r="BL98" s="114">
        <v>3125.419740463185</v>
      </c>
      <c r="BM98" s="114">
        <v>3125.419740463185</v>
      </c>
      <c r="BN98" s="114">
        <v>3125.419740463185</v>
      </c>
      <c r="BO98" s="114">
        <v>3125.419740463185</v>
      </c>
      <c r="BP98" s="114">
        <v>3125.419740463185</v>
      </c>
      <c r="BQ98" s="114">
        <v>3125.419740463185</v>
      </c>
      <c r="BR98" s="114">
        <v>3125.419740463185</v>
      </c>
      <c r="BS98" s="114">
        <v>3125.419740463185</v>
      </c>
      <c r="BT98" s="114">
        <v>3125.419740463185</v>
      </c>
      <c r="BU98" s="114">
        <v>3125.419740463185</v>
      </c>
      <c r="BV98" s="114">
        <v>3125.419740463185</v>
      </c>
      <c r="BW98" s="114">
        <v>3125.419740463185</v>
      </c>
      <c r="BX98" s="114">
        <v>3125.419740463185</v>
      </c>
      <c r="BY98" s="114">
        <v>3125.419740463185</v>
      </c>
    </row>
    <row r="99" spans="1:94" s="49" customFormat="1" x14ac:dyDescent="0.25">
      <c r="A99" s="84" t="s">
        <v>285</v>
      </c>
      <c r="B99" s="85"/>
      <c r="C99" s="85"/>
      <c r="D99" s="85"/>
      <c r="E99" s="85"/>
      <c r="F99" s="85"/>
      <c r="G99" s="85"/>
      <c r="H99" s="86"/>
      <c r="I99" s="87" t="s">
        <v>124</v>
      </c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8" t="s">
        <v>97</v>
      </c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55">
        <v>0</v>
      </c>
      <c r="BF99" s="55">
        <v>0</v>
      </c>
      <c r="BG99" s="81">
        <v>0</v>
      </c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3"/>
    </row>
    <row r="100" spans="1:94" s="49" customFormat="1" x14ac:dyDescent="0.25">
      <c r="A100" s="84" t="s">
        <v>286</v>
      </c>
      <c r="B100" s="85"/>
      <c r="C100" s="85"/>
      <c r="D100" s="85"/>
      <c r="E100" s="85"/>
      <c r="F100" s="85"/>
      <c r="G100" s="85"/>
      <c r="H100" s="86"/>
      <c r="I100" s="87" t="s">
        <v>283</v>
      </c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8" t="s">
        <v>97</v>
      </c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55">
        <v>0</v>
      </c>
      <c r="BF100" s="55">
        <v>0</v>
      </c>
      <c r="BG100" s="81">
        <v>0</v>
      </c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3"/>
    </row>
    <row r="101" spans="1:94" x14ac:dyDescent="0.25">
      <c r="A101" s="98" t="s">
        <v>147</v>
      </c>
      <c r="B101" s="98"/>
      <c r="C101" s="98"/>
      <c r="D101" s="98"/>
      <c r="E101" s="98"/>
      <c r="F101" s="98"/>
      <c r="G101" s="98"/>
      <c r="H101" s="98"/>
      <c r="I101" s="99" t="s">
        <v>40</v>
      </c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8" t="s">
        <v>41</v>
      </c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127" t="s">
        <v>238</v>
      </c>
      <c r="BF101" s="127" t="s">
        <v>238</v>
      </c>
      <c r="BG101" s="130" t="s">
        <v>238</v>
      </c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</row>
    <row r="102" spans="1:94" x14ac:dyDescent="0.25">
      <c r="A102" s="98"/>
      <c r="B102" s="98"/>
      <c r="C102" s="98"/>
      <c r="D102" s="98"/>
      <c r="E102" s="98"/>
      <c r="F102" s="98"/>
      <c r="G102" s="98"/>
      <c r="H102" s="98"/>
      <c r="I102" s="99" t="s">
        <v>146</v>
      </c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128"/>
      <c r="BF102" s="128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</row>
    <row r="103" spans="1:94" x14ac:dyDescent="0.25">
      <c r="A103" s="98"/>
      <c r="B103" s="98"/>
      <c r="C103" s="98"/>
      <c r="D103" s="98"/>
      <c r="E103" s="98"/>
      <c r="F103" s="98"/>
      <c r="G103" s="98"/>
      <c r="H103" s="98"/>
      <c r="I103" s="99" t="s">
        <v>75</v>
      </c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129"/>
      <c r="BF103" s="129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</row>
    <row r="104" spans="1:94" x14ac:dyDescent="0.25">
      <c r="A104" s="98" t="s">
        <v>259</v>
      </c>
      <c r="B104" s="98"/>
      <c r="C104" s="98"/>
      <c r="D104" s="98"/>
      <c r="E104" s="98"/>
      <c r="F104" s="98"/>
      <c r="G104" s="98"/>
      <c r="H104" s="98"/>
      <c r="I104" s="99" t="s">
        <v>54</v>
      </c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4" t="s">
        <v>238</v>
      </c>
      <c r="BF104" s="94" t="s">
        <v>238</v>
      </c>
      <c r="BG104" s="97" t="s">
        <v>238</v>
      </c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</row>
    <row r="105" spans="1:94" x14ac:dyDescent="0.25">
      <c r="A105" s="98"/>
      <c r="B105" s="98"/>
      <c r="C105" s="98"/>
      <c r="D105" s="98"/>
      <c r="E105" s="98"/>
      <c r="F105" s="98"/>
      <c r="G105" s="98"/>
      <c r="H105" s="98"/>
      <c r="I105" s="99" t="s">
        <v>55</v>
      </c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</row>
    <row r="106" spans="1:94" x14ac:dyDescent="0.25">
      <c r="A106" s="98"/>
      <c r="B106" s="98"/>
      <c r="C106" s="98"/>
      <c r="D106" s="98"/>
      <c r="E106" s="98"/>
      <c r="F106" s="98"/>
      <c r="G106" s="98"/>
      <c r="H106" s="98"/>
      <c r="I106" s="99" t="s">
        <v>77</v>
      </c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</row>
    <row r="107" spans="1:94" x14ac:dyDescent="0.25">
      <c r="A107" s="98"/>
      <c r="B107" s="98"/>
      <c r="C107" s="98"/>
      <c r="D107" s="98"/>
      <c r="E107" s="98"/>
      <c r="F107" s="98"/>
      <c r="G107" s="98"/>
      <c r="H107" s="98"/>
      <c r="I107" s="99" t="s">
        <v>78</v>
      </c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</row>
    <row r="108" spans="1:94" x14ac:dyDescent="0.25">
      <c r="A108" s="98"/>
      <c r="B108" s="98"/>
      <c r="C108" s="98"/>
      <c r="D108" s="98"/>
      <c r="E108" s="98"/>
      <c r="F108" s="98"/>
      <c r="G108" s="98"/>
      <c r="H108" s="98"/>
      <c r="I108" s="99" t="s">
        <v>79</v>
      </c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6"/>
      <c r="BF108" s="96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</row>
    <row r="110" spans="1:94" hidden="1" x14ac:dyDescent="0.25"/>
    <row r="111" spans="1:94" hidden="1" x14ac:dyDescent="0.25">
      <c r="A111" s="32" t="s">
        <v>148</v>
      </c>
      <c r="M111" s="33" t="s">
        <v>149</v>
      </c>
    </row>
    <row r="112" spans="1:94" hidden="1" x14ac:dyDescent="0.25">
      <c r="M112" s="33" t="s">
        <v>150</v>
      </c>
    </row>
    <row r="113" spans="1:71" hidden="1" x14ac:dyDescent="0.25">
      <c r="M113" s="33" t="s">
        <v>151</v>
      </c>
    </row>
    <row r="114" spans="1:71" hidden="1" x14ac:dyDescent="0.25">
      <c r="M114" s="33" t="s">
        <v>236</v>
      </c>
    </row>
    <row r="115" spans="1:71" hidden="1" x14ac:dyDescent="0.25"/>
    <row r="116" spans="1:71" hidden="1" x14ac:dyDescent="0.25"/>
    <row r="117" spans="1:71" hidden="1" x14ac:dyDescent="0.25"/>
    <row r="118" spans="1:71" hidden="1" x14ac:dyDescent="0.25"/>
    <row r="119" spans="1:71" x14ac:dyDescent="0.25">
      <c r="BE119" s="65"/>
    </row>
    <row r="120" spans="1:7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1:71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1:71" s="36" customFormat="1" ht="20.25" x14ac:dyDescent="0.3">
      <c r="A122" s="35" t="s">
        <v>239</v>
      </c>
      <c r="BS122" s="36" t="s">
        <v>291</v>
      </c>
    </row>
    <row r="128" spans="1:71" x14ac:dyDescent="0.25">
      <c r="BF128" s="47"/>
    </row>
    <row r="129" spans="57:76" x14ac:dyDescent="0.25">
      <c r="BF129" s="50"/>
    </row>
    <row r="131" spans="57:76" hidden="1" x14ac:dyDescent="0.25">
      <c r="BE131" s="50">
        <f>BE68+BE98+BE82</f>
        <v>113.03001184216858</v>
      </c>
      <c r="BF131" s="50">
        <f>BF68-BF90+BF98</f>
        <v>97.774551738193779</v>
      </c>
      <c r="BG131" s="89">
        <f>BG68+BG98</f>
        <v>117.05033186308222</v>
      </c>
      <c r="BH131" s="89">
        <f t="shared" ref="BH131:BX131" si="10">BH68-BH90+BH98</f>
        <v>3125.419740463185</v>
      </c>
      <c r="BI131" s="89">
        <f t="shared" si="10"/>
        <v>3125.419740463185</v>
      </c>
      <c r="BJ131" s="89">
        <f t="shared" si="10"/>
        <v>3125.419740463185</v>
      </c>
      <c r="BK131" s="89">
        <f t="shared" si="10"/>
        <v>3125.419740463185</v>
      </c>
      <c r="BL131" s="89">
        <f t="shared" si="10"/>
        <v>3125.419740463185</v>
      </c>
      <c r="BM131" s="89">
        <f t="shared" si="10"/>
        <v>3125.419740463185</v>
      </c>
      <c r="BN131" s="89">
        <f t="shared" si="10"/>
        <v>3125.419740463185</v>
      </c>
      <c r="BO131" s="89">
        <f t="shared" si="10"/>
        <v>3125.419740463185</v>
      </c>
      <c r="BP131" s="89">
        <f t="shared" si="10"/>
        <v>3125.419740463185</v>
      </c>
      <c r="BQ131" s="89">
        <f t="shared" si="10"/>
        <v>3125.419740463185</v>
      </c>
      <c r="BR131" s="89">
        <f t="shared" si="10"/>
        <v>3125.419740463185</v>
      </c>
      <c r="BS131" s="89">
        <f t="shared" si="10"/>
        <v>3125.419740463185</v>
      </c>
      <c r="BT131" s="89">
        <f t="shared" si="10"/>
        <v>3125.419740463185</v>
      </c>
      <c r="BU131" s="89">
        <f t="shared" si="10"/>
        <v>3125.419740463185</v>
      </c>
      <c r="BV131" s="89">
        <f t="shared" si="10"/>
        <v>3125.419740463185</v>
      </c>
      <c r="BW131" s="89">
        <f t="shared" si="10"/>
        <v>3125.419740463185</v>
      </c>
      <c r="BX131" s="89">
        <f t="shared" si="10"/>
        <v>3125.419740463185</v>
      </c>
    </row>
  </sheetData>
  <mergeCells count="348">
    <mergeCell ref="AP71:BD71"/>
    <mergeCell ref="BG71:BY71"/>
    <mergeCell ref="A35:H35"/>
    <mergeCell ref="BG35:BY35"/>
    <mergeCell ref="AP35:BD35"/>
    <mergeCell ref="I35:AO35"/>
    <mergeCell ref="A36:H36"/>
    <mergeCell ref="I36:AO36"/>
    <mergeCell ref="AP36:BD36"/>
    <mergeCell ref="BG36:BY36"/>
    <mergeCell ref="A50:H50"/>
    <mergeCell ref="I50:AO50"/>
    <mergeCell ref="AP50:BD50"/>
    <mergeCell ref="BG50:BY50"/>
    <mergeCell ref="A48:H48"/>
    <mergeCell ref="A49:H49"/>
    <mergeCell ref="I48:AO48"/>
    <mergeCell ref="AP48:BD48"/>
    <mergeCell ref="BF44:BF46"/>
    <mergeCell ref="BG44:BY46"/>
    <mergeCell ref="BG49:BY49"/>
    <mergeCell ref="A70:H70"/>
    <mergeCell ref="I70:AO70"/>
    <mergeCell ref="BG61:BY62"/>
    <mergeCell ref="A90:H90"/>
    <mergeCell ref="I90:AO90"/>
    <mergeCell ref="AP90:BD90"/>
    <mergeCell ref="BG90:BY90"/>
    <mergeCell ref="A75:H75"/>
    <mergeCell ref="I75:AO75"/>
    <mergeCell ref="AP75:BD75"/>
    <mergeCell ref="BG75:BY75"/>
    <mergeCell ref="A76:H76"/>
    <mergeCell ref="I76:AO76"/>
    <mergeCell ref="AP76:BD76"/>
    <mergeCell ref="BG76:BY76"/>
    <mergeCell ref="AP77:BD78"/>
    <mergeCell ref="I80:AO80"/>
    <mergeCell ref="I81:AO81"/>
    <mergeCell ref="AP79:BD79"/>
    <mergeCell ref="A79:H79"/>
    <mergeCell ref="I77:AO77"/>
    <mergeCell ref="A82:H83"/>
    <mergeCell ref="I83:AO83"/>
    <mergeCell ref="BG80:BY81"/>
    <mergeCell ref="BG77:BY78"/>
    <mergeCell ref="BG82:BY83"/>
    <mergeCell ref="BG84:BY84"/>
    <mergeCell ref="A77:H78"/>
    <mergeCell ref="I79:AO79"/>
    <mergeCell ref="I78:AO78"/>
    <mergeCell ref="BE82:BE83"/>
    <mergeCell ref="A67:H67"/>
    <mergeCell ref="I67:AO67"/>
    <mergeCell ref="AP67:BD67"/>
    <mergeCell ref="BG67:BY67"/>
    <mergeCell ref="A68:H68"/>
    <mergeCell ref="I68:AO68"/>
    <mergeCell ref="AP68:BD68"/>
    <mergeCell ref="BG68:BY68"/>
    <mergeCell ref="I72:AO72"/>
    <mergeCell ref="AP72:BD72"/>
    <mergeCell ref="I74:AO74"/>
    <mergeCell ref="I73:AO73"/>
    <mergeCell ref="BG72:BY72"/>
    <mergeCell ref="A73:H74"/>
    <mergeCell ref="BF73:BF74"/>
    <mergeCell ref="BG73:BY74"/>
    <mergeCell ref="BG69:BY69"/>
    <mergeCell ref="BE73:BE74"/>
    <mergeCell ref="BG70:BY70"/>
    <mergeCell ref="I71:AO71"/>
    <mergeCell ref="CD102:CP102"/>
    <mergeCell ref="AP73:BD74"/>
    <mergeCell ref="A69:H69"/>
    <mergeCell ref="AP69:BD69"/>
    <mergeCell ref="A94:H94"/>
    <mergeCell ref="I94:AO94"/>
    <mergeCell ref="AP84:BD84"/>
    <mergeCell ref="A85:H85"/>
    <mergeCell ref="AP85:BD85"/>
    <mergeCell ref="A96:H97"/>
    <mergeCell ref="A86:H87"/>
    <mergeCell ref="AP86:BD87"/>
    <mergeCell ref="A84:H84"/>
    <mergeCell ref="I82:AO82"/>
    <mergeCell ref="A80:H81"/>
    <mergeCell ref="AP80:BD81"/>
    <mergeCell ref="BE96:BE97"/>
    <mergeCell ref="BF96:BF97"/>
    <mergeCell ref="BG96:BY97"/>
    <mergeCell ref="I91:AO91"/>
    <mergeCell ref="I87:AO87"/>
    <mergeCell ref="I85:AO85"/>
    <mergeCell ref="I86:AO86"/>
    <mergeCell ref="AP70:BD70"/>
    <mergeCell ref="A15:H19"/>
    <mergeCell ref="I23:AO23"/>
    <mergeCell ref="BF37:BF38"/>
    <mergeCell ref="BE37:BE38"/>
    <mergeCell ref="BF42:BF43"/>
    <mergeCell ref="BE42:BE43"/>
    <mergeCell ref="BE80:BE81"/>
    <mergeCell ref="BF80:BF81"/>
    <mergeCell ref="BE77:BE78"/>
    <mergeCell ref="BF77:BF78"/>
    <mergeCell ref="I16:AO16"/>
    <mergeCell ref="I24:AO24"/>
    <mergeCell ref="A61:H62"/>
    <mergeCell ref="A66:H66"/>
    <mergeCell ref="AP66:BD66"/>
    <mergeCell ref="I64:AO64"/>
    <mergeCell ref="I65:AO65"/>
    <mergeCell ref="I66:AO66"/>
    <mergeCell ref="A59:H60"/>
    <mergeCell ref="A28:H28"/>
    <mergeCell ref="A29:H30"/>
    <mergeCell ref="AP62:BD62"/>
    <mergeCell ref="I61:AO61"/>
    <mergeCell ref="A71:H71"/>
    <mergeCell ref="BG20:BY20"/>
    <mergeCell ref="BG15:BY19"/>
    <mergeCell ref="I19:AO19"/>
    <mergeCell ref="AP15:BD19"/>
    <mergeCell ref="AP27:BD27"/>
    <mergeCell ref="BG56:BY58"/>
    <mergeCell ref="BE44:BE46"/>
    <mergeCell ref="I47:AO47"/>
    <mergeCell ref="AP59:BD60"/>
    <mergeCell ref="AP28:BD28"/>
    <mergeCell ref="AP29:BD30"/>
    <mergeCell ref="AP39:BD39"/>
    <mergeCell ref="BE21:BE22"/>
    <mergeCell ref="BF21:BF22"/>
    <mergeCell ref="BE23:BE24"/>
    <mergeCell ref="BF23:BF24"/>
    <mergeCell ref="I30:AO30"/>
    <mergeCell ref="I60:AO60"/>
    <mergeCell ref="AP54:BD54"/>
    <mergeCell ref="I55:AO55"/>
    <mergeCell ref="AP55:BD55"/>
    <mergeCell ref="I57:AO57"/>
    <mergeCell ref="AP49:BD49"/>
    <mergeCell ref="I49:AO49"/>
    <mergeCell ref="A5:BY5"/>
    <mergeCell ref="A11:H11"/>
    <mergeCell ref="I11:AO11"/>
    <mergeCell ref="AP11:BD11"/>
    <mergeCell ref="BG12:BY12"/>
    <mergeCell ref="BG14:BY14"/>
    <mergeCell ref="BG13:BY13"/>
    <mergeCell ref="A13:H13"/>
    <mergeCell ref="I13:AO13"/>
    <mergeCell ref="AP13:BD13"/>
    <mergeCell ref="A14:H14"/>
    <mergeCell ref="I14:AO14"/>
    <mergeCell ref="AP14:BD14"/>
    <mergeCell ref="A7:BY7"/>
    <mergeCell ref="A9:BY9"/>
    <mergeCell ref="BE11:BE13"/>
    <mergeCell ref="BF11:BF13"/>
    <mergeCell ref="DE66:DQ66"/>
    <mergeCell ref="BG11:BY11"/>
    <mergeCell ref="I17:AO17"/>
    <mergeCell ref="I18:AO18"/>
    <mergeCell ref="I15:AO15"/>
    <mergeCell ref="A20:H20"/>
    <mergeCell ref="I20:AO20"/>
    <mergeCell ref="AP20:BD20"/>
    <mergeCell ref="A23:H24"/>
    <mergeCell ref="AP23:BD24"/>
    <mergeCell ref="BG25:BY25"/>
    <mergeCell ref="BG26:BY26"/>
    <mergeCell ref="BG27:BY27"/>
    <mergeCell ref="BG28:BY28"/>
    <mergeCell ref="BG23:BY24"/>
    <mergeCell ref="I22:AO22"/>
    <mergeCell ref="BG21:BY22"/>
    <mergeCell ref="BG29:BY30"/>
    <mergeCell ref="A12:H12"/>
    <mergeCell ref="I12:AO12"/>
    <mergeCell ref="AP12:BD12"/>
    <mergeCell ref="BF15:BF19"/>
    <mergeCell ref="BE15:BE19"/>
    <mergeCell ref="I58:AO58"/>
    <mergeCell ref="I62:AO62"/>
    <mergeCell ref="A63:H65"/>
    <mergeCell ref="AP63:BD65"/>
    <mergeCell ref="BG63:BY65"/>
    <mergeCell ref="I26:AO26"/>
    <mergeCell ref="I27:AO27"/>
    <mergeCell ref="I28:AO28"/>
    <mergeCell ref="I29:AO29"/>
    <mergeCell ref="AP34:BD34"/>
    <mergeCell ref="I31:AO31"/>
    <mergeCell ref="AP47:BD47"/>
    <mergeCell ref="I38:AO38"/>
    <mergeCell ref="A32:H32"/>
    <mergeCell ref="I32:AO32"/>
    <mergeCell ref="AP32:BD32"/>
    <mergeCell ref="A33:H33"/>
    <mergeCell ref="I33:AO33"/>
    <mergeCell ref="AP33:BD33"/>
    <mergeCell ref="A40:H40"/>
    <mergeCell ref="I40:AO40"/>
    <mergeCell ref="AP40:BD40"/>
    <mergeCell ref="BG48:BY48"/>
    <mergeCell ref="I63:AO63"/>
    <mergeCell ref="I59:AO59"/>
    <mergeCell ref="A56:H58"/>
    <mergeCell ref="A39:H39"/>
    <mergeCell ref="AP41:BD41"/>
    <mergeCell ref="A54:H54"/>
    <mergeCell ref="A55:H55"/>
    <mergeCell ref="A47:H47"/>
    <mergeCell ref="A41:H41"/>
    <mergeCell ref="I41:AO41"/>
    <mergeCell ref="A44:H46"/>
    <mergeCell ref="I39:AO39"/>
    <mergeCell ref="A42:H43"/>
    <mergeCell ref="AP42:BD43"/>
    <mergeCell ref="I56:AO56"/>
    <mergeCell ref="I43:AO43"/>
    <mergeCell ref="I42:AO42"/>
    <mergeCell ref="AP56:BD58"/>
    <mergeCell ref="I54:AO54"/>
    <mergeCell ref="AP44:BD46"/>
    <mergeCell ref="I46:AO46"/>
    <mergeCell ref="I44:AO44"/>
    <mergeCell ref="I45:AO45"/>
    <mergeCell ref="BG95:BY95"/>
    <mergeCell ref="BG91:BY93"/>
    <mergeCell ref="BG86:BY87"/>
    <mergeCell ref="I92:AO92"/>
    <mergeCell ref="BG89:BY89"/>
    <mergeCell ref="BG88:BY88"/>
    <mergeCell ref="AP89:BD89"/>
    <mergeCell ref="AP88:BD88"/>
    <mergeCell ref="I89:AO89"/>
    <mergeCell ref="I88:AO88"/>
    <mergeCell ref="I97:AO97"/>
    <mergeCell ref="AP96:BD97"/>
    <mergeCell ref="I95:AO95"/>
    <mergeCell ref="I96:AO96"/>
    <mergeCell ref="AP95:BD95"/>
    <mergeCell ref="AP94:BD94"/>
    <mergeCell ref="BF86:BF87"/>
    <mergeCell ref="BE86:BE87"/>
    <mergeCell ref="BF91:BF93"/>
    <mergeCell ref="BE91:BE93"/>
    <mergeCell ref="I104:AO104"/>
    <mergeCell ref="I103:AO103"/>
    <mergeCell ref="I102:AO102"/>
    <mergeCell ref="I101:AO101"/>
    <mergeCell ref="BG101:BY103"/>
    <mergeCell ref="A99:H99"/>
    <mergeCell ref="I99:AO99"/>
    <mergeCell ref="AP99:BD99"/>
    <mergeCell ref="BG98:BY98"/>
    <mergeCell ref="AP25:BD25"/>
    <mergeCell ref="A21:H22"/>
    <mergeCell ref="AP21:BD22"/>
    <mergeCell ref="I21:AO21"/>
    <mergeCell ref="A26:H26"/>
    <mergeCell ref="AP26:BD26"/>
    <mergeCell ref="A25:H25"/>
    <mergeCell ref="I25:AO25"/>
    <mergeCell ref="BG104:BY108"/>
    <mergeCell ref="A98:H98"/>
    <mergeCell ref="I98:AO98"/>
    <mergeCell ref="AP98:BD98"/>
    <mergeCell ref="A101:H103"/>
    <mergeCell ref="AP101:BD103"/>
    <mergeCell ref="I108:AO108"/>
    <mergeCell ref="I107:AO107"/>
    <mergeCell ref="I105:AO105"/>
    <mergeCell ref="I106:AO106"/>
    <mergeCell ref="A104:H108"/>
    <mergeCell ref="AP104:BD108"/>
    <mergeCell ref="BF101:BF103"/>
    <mergeCell ref="BE101:BE103"/>
    <mergeCell ref="BF104:BF108"/>
    <mergeCell ref="BE104:BE108"/>
    <mergeCell ref="A37:H38"/>
    <mergeCell ref="AP37:BD38"/>
    <mergeCell ref="I37:AO37"/>
    <mergeCell ref="A31:H31"/>
    <mergeCell ref="AP31:BD31"/>
    <mergeCell ref="A34:H34"/>
    <mergeCell ref="I34:AO34"/>
    <mergeCell ref="DF27:DU27"/>
    <mergeCell ref="DE61:DP61"/>
    <mergeCell ref="BG31:BY31"/>
    <mergeCell ref="BG37:BY38"/>
    <mergeCell ref="BG34:BY34"/>
    <mergeCell ref="BG32:BY32"/>
    <mergeCell ref="BG33:BY33"/>
    <mergeCell ref="A51:H51"/>
    <mergeCell ref="I51:AO51"/>
    <mergeCell ref="AP51:BD51"/>
    <mergeCell ref="A52:H52"/>
    <mergeCell ref="I52:AO52"/>
    <mergeCell ref="AP52:BD52"/>
    <mergeCell ref="A53:H53"/>
    <mergeCell ref="I53:AO53"/>
    <mergeCell ref="AP53:BD53"/>
    <mergeCell ref="A27:H27"/>
    <mergeCell ref="BE63:BE65"/>
    <mergeCell ref="BF61:BF62"/>
    <mergeCell ref="BG42:BY43"/>
    <mergeCell ref="BG39:BY39"/>
    <mergeCell ref="BG47:BY47"/>
    <mergeCell ref="BG59:BY60"/>
    <mergeCell ref="BE61:BE62"/>
    <mergeCell ref="BE56:BE58"/>
    <mergeCell ref="BF56:BF58"/>
    <mergeCell ref="BE59:BE60"/>
    <mergeCell ref="BF59:BF60"/>
    <mergeCell ref="BG40:BY40"/>
    <mergeCell ref="BG51:BY51"/>
    <mergeCell ref="BG52:BY52"/>
    <mergeCell ref="BG53:BY53"/>
    <mergeCell ref="BG41:BY41"/>
    <mergeCell ref="BG54:BY54"/>
    <mergeCell ref="A89:H89"/>
    <mergeCell ref="A88:H88"/>
    <mergeCell ref="BG99:BY99"/>
    <mergeCell ref="A100:H100"/>
    <mergeCell ref="I100:AO100"/>
    <mergeCell ref="AP100:BD100"/>
    <mergeCell ref="BG100:BY100"/>
    <mergeCell ref="BG131:BX131"/>
    <mergeCell ref="BG55:BY55"/>
    <mergeCell ref="BG66:BY66"/>
    <mergeCell ref="BF63:BF65"/>
    <mergeCell ref="I69:AO69"/>
    <mergeCell ref="BG79:BY79"/>
    <mergeCell ref="A72:H72"/>
    <mergeCell ref="A91:H93"/>
    <mergeCell ref="AP91:BD93"/>
    <mergeCell ref="A95:H95"/>
    <mergeCell ref="BG85:BY85"/>
    <mergeCell ref="I84:AO84"/>
    <mergeCell ref="BG94:BY94"/>
    <mergeCell ref="I93:AO93"/>
    <mergeCell ref="AP82:BD83"/>
    <mergeCell ref="BF82:BF83"/>
    <mergeCell ref="AP61:BD61"/>
  </mergeCells>
  <phoneticPr fontId="8" type="noConversion"/>
  <pageMargins left="0.55118110236220474" right="0.39370078740157483" top="0.78740157480314965" bottom="0.39370078740157483" header="0.27559055118110237" footer="0.27559055118110237"/>
  <pageSetup paperSize="9" scale="99" fitToHeight="2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7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X100"/>
  <sheetViews>
    <sheetView workbookViewId="0">
      <selection activeCell="DB78" sqref="DB78:DW79"/>
    </sheetView>
  </sheetViews>
  <sheetFormatPr defaultColWidth="1.140625" defaultRowHeight="15.75" x14ac:dyDescent="0.25"/>
  <cols>
    <col min="1" max="37" width="1.140625" style="1"/>
    <col min="38" max="38" width="2.5703125" style="1" customWidth="1"/>
    <col min="39" max="57" width="1.140625" style="1"/>
    <col min="58" max="101" width="0" style="1" hidden="1" customWidth="1"/>
    <col min="102" max="105" width="16.5703125" style="22" customWidth="1"/>
    <col min="106" max="109" width="1.140625" style="1"/>
    <col min="110" max="110" width="4.5703125" style="1" customWidth="1"/>
    <col min="111" max="112" width="1.140625" style="1"/>
    <col min="113" max="113" width="2.28515625" style="1" customWidth="1"/>
    <col min="114" max="124" width="1.140625" style="1"/>
    <col min="125" max="125" width="3.85546875" style="1" customWidth="1"/>
    <col min="126" max="126" width="3.28515625" style="1" customWidth="1"/>
    <col min="127" max="16384" width="1.140625" style="1"/>
  </cols>
  <sheetData>
    <row r="1" spans="1:128" s="2" customFormat="1" ht="11.25" x14ac:dyDescent="0.2">
      <c r="DW1" s="3" t="s">
        <v>152</v>
      </c>
      <c r="DX1" s="3"/>
    </row>
    <row r="2" spans="1:128" s="2" customFormat="1" ht="11.25" x14ac:dyDescent="0.2">
      <c r="DW2" s="3" t="s">
        <v>10</v>
      </c>
      <c r="DX2" s="3"/>
    </row>
    <row r="3" spans="1:128" s="2" customFormat="1" ht="11.25" x14ac:dyDescent="0.2">
      <c r="DW3" s="3" t="s">
        <v>11</v>
      </c>
      <c r="DX3" s="3"/>
    </row>
    <row r="6" spans="1:128" s="9" customFormat="1" ht="18.75" x14ac:dyDescent="0.3">
      <c r="A6" s="245" t="s">
        <v>153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</row>
    <row r="7" spans="1:128" s="12" customFormat="1" ht="18.75" x14ac:dyDescent="0.3">
      <c r="CX7" s="20"/>
      <c r="CY7" s="20"/>
      <c r="CZ7" s="20"/>
      <c r="DA7" s="20"/>
    </row>
    <row r="8" spans="1:128" s="12" customFormat="1" ht="18.75" x14ac:dyDescent="0.3">
      <c r="A8" s="245" t="s">
        <v>241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</row>
    <row r="9" spans="1:128" s="15" customFormat="1" ht="18.75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21"/>
      <c r="CY9" s="21"/>
      <c r="CZ9" s="21"/>
      <c r="DA9" s="21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</row>
    <row r="10" spans="1:128" s="15" customFormat="1" ht="18.75" x14ac:dyDescent="0.3">
      <c r="A10" s="245" t="s">
        <v>249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</row>
    <row r="12" spans="1:128" x14ac:dyDescent="0.25">
      <c r="A12" s="246" t="s">
        <v>23</v>
      </c>
      <c r="B12" s="247"/>
      <c r="C12" s="247"/>
      <c r="D12" s="247"/>
      <c r="E12" s="247"/>
      <c r="F12" s="247"/>
      <c r="G12" s="247"/>
      <c r="H12" s="248"/>
      <c r="I12" s="246" t="s">
        <v>25</v>
      </c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8"/>
      <c r="AP12" s="246" t="s">
        <v>26</v>
      </c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8"/>
      <c r="BF12" s="246" t="s">
        <v>28</v>
      </c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8"/>
      <c r="CB12" s="246" t="s">
        <v>33</v>
      </c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8"/>
      <c r="CX12" s="226" t="s">
        <v>294</v>
      </c>
      <c r="CY12" s="226"/>
      <c r="CZ12" s="227" t="s">
        <v>295</v>
      </c>
      <c r="DA12" s="228"/>
      <c r="DB12" s="246" t="s">
        <v>31</v>
      </c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8"/>
    </row>
    <row r="13" spans="1:128" x14ac:dyDescent="0.25">
      <c r="A13" s="236" t="s">
        <v>24</v>
      </c>
      <c r="B13" s="237"/>
      <c r="C13" s="237"/>
      <c r="D13" s="237"/>
      <c r="E13" s="237"/>
      <c r="F13" s="237"/>
      <c r="G13" s="237"/>
      <c r="H13" s="238"/>
      <c r="I13" s="236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8"/>
      <c r="AP13" s="236" t="s">
        <v>27</v>
      </c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8"/>
      <c r="BF13" s="236" t="s">
        <v>29</v>
      </c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8"/>
      <c r="CB13" s="236" t="s">
        <v>34</v>
      </c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8"/>
      <c r="CX13" s="226"/>
      <c r="CY13" s="226"/>
      <c r="CZ13" s="229"/>
      <c r="DA13" s="230"/>
      <c r="DB13" s="236" t="s">
        <v>32</v>
      </c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8"/>
    </row>
    <row r="14" spans="1:128" ht="15.75" customHeight="1" x14ac:dyDescent="0.25">
      <c r="A14" s="236"/>
      <c r="B14" s="237"/>
      <c r="C14" s="237"/>
      <c r="D14" s="237"/>
      <c r="E14" s="237"/>
      <c r="F14" s="237"/>
      <c r="G14" s="237"/>
      <c r="H14" s="238"/>
      <c r="I14" s="236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8"/>
      <c r="AP14" s="236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8"/>
      <c r="BF14" s="236" t="s">
        <v>30</v>
      </c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8"/>
      <c r="CB14" s="236" t="s">
        <v>64</v>
      </c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8"/>
      <c r="CX14" s="226"/>
      <c r="CY14" s="226"/>
      <c r="CZ14" s="231"/>
      <c r="DA14" s="232"/>
      <c r="DB14" s="236" t="s">
        <v>298</v>
      </c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8"/>
    </row>
    <row r="15" spans="1:128" s="11" customFormat="1" x14ac:dyDescent="0.25">
      <c r="A15" s="233"/>
      <c r="B15" s="234"/>
      <c r="C15" s="234"/>
      <c r="D15" s="234"/>
      <c r="E15" s="234"/>
      <c r="F15" s="234"/>
      <c r="G15" s="234"/>
      <c r="H15" s="235"/>
      <c r="I15" s="239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1"/>
      <c r="AP15" s="233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5"/>
      <c r="BF15" s="213" t="s">
        <v>154</v>
      </c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  <c r="BQ15" s="213" t="s">
        <v>156</v>
      </c>
      <c r="BR15" s="214"/>
      <c r="BS15" s="214"/>
      <c r="BT15" s="214"/>
      <c r="BU15" s="214"/>
      <c r="BV15" s="214"/>
      <c r="BW15" s="214"/>
      <c r="BX15" s="214"/>
      <c r="BY15" s="214"/>
      <c r="BZ15" s="214"/>
      <c r="CA15" s="215"/>
      <c r="CB15" s="213" t="s">
        <v>154</v>
      </c>
      <c r="CC15" s="214"/>
      <c r="CD15" s="214"/>
      <c r="CE15" s="214"/>
      <c r="CF15" s="214"/>
      <c r="CG15" s="214"/>
      <c r="CH15" s="214"/>
      <c r="CI15" s="214"/>
      <c r="CJ15" s="214"/>
      <c r="CK15" s="214"/>
      <c r="CL15" s="215"/>
      <c r="CM15" s="213" t="s">
        <v>156</v>
      </c>
      <c r="CN15" s="214"/>
      <c r="CO15" s="214"/>
      <c r="CP15" s="214"/>
      <c r="CQ15" s="214"/>
      <c r="CR15" s="214"/>
      <c r="CS15" s="214"/>
      <c r="CT15" s="214"/>
      <c r="CU15" s="214"/>
      <c r="CV15" s="214"/>
      <c r="CW15" s="215"/>
      <c r="CX15" s="19" t="s">
        <v>154</v>
      </c>
      <c r="CY15" s="24" t="s">
        <v>156</v>
      </c>
      <c r="CZ15" s="19" t="s">
        <v>154</v>
      </c>
      <c r="DA15" s="24" t="s">
        <v>156</v>
      </c>
      <c r="DB15" s="213" t="s">
        <v>154</v>
      </c>
      <c r="DC15" s="214"/>
      <c r="DD15" s="214"/>
      <c r="DE15" s="214"/>
      <c r="DF15" s="214"/>
      <c r="DG15" s="214"/>
      <c r="DH15" s="214"/>
      <c r="DI15" s="214"/>
      <c r="DJ15" s="214"/>
      <c r="DK15" s="214"/>
      <c r="DL15" s="215"/>
      <c r="DM15" s="213" t="s">
        <v>156</v>
      </c>
      <c r="DN15" s="214"/>
      <c r="DO15" s="214"/>
      <c r="DP15" s="214"/>
      <c r="DQ15" s="214"/>
      <c r="DR15" s="214"/>
      <c r="DS15" s="214"/>
      <c r="DT15" s="214"/>
      <c r="DU15" s="214"/>
      <c r="DV15" s="214"/>
      <c r="DW15" s="215"/>
    </row>
    <row r="16" spans="1:128" x14ac:dyDescent="0.25">
      <c r="A16" s="217"/>
      <c r="B16" s="218"/>
      <c r="C16" s="218"/>
      <c r="D16" s="218"/>
      <c r="E16" s="218"/>
      <c r="F16" s="218"/>
      <c r="G16" s="218"/>
      <c r="H16" s="219"/>
      <c r="I16" s="242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17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9"/>
      <c r="BF16" s="217" t="s">
        <v>155</v>
      </c>
      <c r="BG16" s="218"/>
      <c r="BH16" s="218"/>
      <c r="BI16" s="218"/>
      <c r="BJ16" s="218"/>
      <c r="BK16" s="218"/>
      <c r="BL16" s="218"/>
      <c r="BM16" s="218"/>
      <c r="BN16" s="218"/>
      <c r="BO16" s="218"/>
      <c r="BP16" s="219"/>
      <c r="BQ16" s="217" t="s">
        <v>155</v>
      </c>
      <c r="BR16" s="218"/>
      <c r="BS16" s="218"/>
      <c r="BT16" s="218"/>
      <c r="BU16" s="218"/>
      <c r="BV16" s="218"/>
      <c r="BW16" s="218"/>
      <c r="BX16" s="218"/>
      <c r="BY16" s="218"/>
      <c r="BZ16" s="218"/>
      <c r="CA16" s="219"/>
      <c r="CB16" s="217" t="s">
        <v>155</v>
      </c>
      <c r="CC16" s="218"/>
      <c r="CD16" s="218"/>
      <c r="CE16" s="218"/>
      <c r="CF16" s="218"/>
      <c r="CG16" s="218"/>
      <c r="CH16" s="218"/>
      <c r="CI16" s="218"/>
      <c r="CJ16" s="218"/>
      <c r="CK16" s="218"/>
      <c r="CL16" s="219"/>
      <c r="CM16" s="217" t="s">
        <v>155</v>
      </c>
      <c r="CN16" s="218"/>
      <c r="CO16" s="218"/>
      <c r="CP16" s="218"/>
      <c r="CQ16" s="218"/>
      <c r="CR16" s="218"/>
      <c r="CS16" s="218"/>
      <c r="CT16" s="218"/>
      <c r="CU16" s="218"/>
      <c r="CV16" s="218"/>
      <c r="CW16" s="219"/>
      <c r="CX16" s="18" t="s">
        <v>155</v>
      </c>
      <c r="CY16" s="25" t="s">
        <v>155</v>
      </c>
      <c r="CZ16" s="18" t="s">
        <v>155</v>
      </c>
      <c r="DA16" s="25" t="s">
        <v>155</v>
      </c>
      <c r="DB16" s="217" t="s">
        <v>155</v>
      </c>
      <c r="DC16" s="218"/>
      <c r="DD16" s="218"/>
      <c r="DE16" s="218"/>
      <c r="DF16" s="218"/>
      <c r="DG16" s="218"/>
      <c r="DH16" s="218"/>
      <c r="DI16" s="218"/>
      <c r="DJ16" s="218"/>
      <c r="DK16" s="218"/>
      <c r="DL16" s="219"/>
      <c r="DM16" s="217" t="s">
        <v>155</v>
      </c>
      <c r="DN16" s="218"/>
      <c r="DO16" s="218"/>
      <c r="DP16" s="218"/>
      <c r="DQ16" s="218"/>
      <c r="DR16" s="218"/>
      <c r="DS16" s="218"/>
      <c r="DT16" s="218"/>
      <c r="DU16" s="218"/>
      <c r="DV16" s="218"/>
      <c r="DW16" s="219"/>
    </row>
    <row r="17" spans="1:127" hidden="1" x14ac:dyDescent="0.25">
      <c r="A17" s="198" t="s">
        <v>35</v>
      </c>
      <c r="B17" s="198"/>
      <c r="C17" s="198"/>
      <c r="D17" s="198"/>
      <c r="E17" s="198"/>
      <c r="F17" s="198"/>
      <c r="G17" s="198"/>
      <c r="H17" s="198"/>
      <c r="I17" s="200" t="s">
        <v>157</v>
      </c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5"/>
      <c r="CY17" s="195"/>
      <c r="CZ17" s="195"/>
      <c r="DA17" s="195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</row>
    <row r="18" spans="1:127" hidden="1" x14ac:dyDescent="0.25">
      <c r="A18" s="198"/>
      <c r="B18" s="198"/>
      <c r="C18" s="198"/>
      <c r="D18" s="198"/>
      <c r="E18" s="198"/>
      <c r="F18" s="198"/>
      <c r="G18" s="198"/>
      <c r="H18" s="198"/>
      <c r="I18" s="200" t="s">
        <v>158</v>
      </c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7"/>
      <c r="CY18" s="197"/>
      <c r="CZ18" s="197"/>
      <c r="DA18" s="197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</row>
    <row r="19" spans="1:127" hidden="1" x14ac:dyDescent="0.25">
      <c r="A19" s="198" t="s">
        <v>36</v>
      </c>
      <c r="B19" s="198"/>
      <c r="C19" s="198"/>
      <c r="D19" s="198"/>
      <c r="E19" s="198"/>
      <c r="F19" s="198"/>
      <c r="G19" s="198"/>
      <c r="H19" s="198"/>
      <c r="I19" s="200" t="s">
        <v>159</v>
      </c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5"/>
      <c r="CY19" s="195"/>
      <c r="CZ19" s="195"/>
      <c r="DA19" s="195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</row>
    <row r="20" spans="1:127" hidden="1" x14ac:dyDescent="0.25">
      <c r="A20" s="198"/>
      <c r="B20" s="198"/>
      <c r="C20" s="198"/>
      <c r="D20" s="198"/>
      <c r="E20" s="198"/>
      <c r="F20" s="198"/>
      <c r="G20" s="198"/>
      <c r="H20" s="198"/>
      <c r="I20" s="200" t="s">
        <v>160</v>
      </c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7"/>
      <c r="CY20" s="197"/>
      <c r="CZ20" s="197"/>
      <c r="DA20" s="197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</row>
    <row r="21" spans="1:127" hidden="1" x14ac:dyDescent="0.25">
      <c r="A21" s="198"/>
      <c r="B21" s="198"/>
      <c r="C21" s="198"/>
      <c r="D21" s="198"/>
      <c r="E21" s="198"/>
      <c r="F21" s="198"/>
      <c r="G21" s="198"/>
      <c r="H21" s="198"/>
      <c r="I21" s="200" t="s">
        <v>161</v>
      </c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198" t="s">
        <v>189</v>
      </c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5"/>
      <c r="CY21" s="195"/>
      <c r="CZ21" s="195"/>
      <c r="DA21" s="195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</row>
    <row r="22" spans="1:127" hidden="1" x14ac:dyDescent="0.25">
      <c r="A22" s="198"/>
      <c r="B22" s="198"/>
      <c r="C22" s="198"/>
      <c r="D22" s="198"/>
      <c r="E22" s="198"/>
      <c r="F22" s="198"/>
      <c r="G22" s="198"/>
      <c r="H22" s="198"/>
      <c r="I22" s="200" t="s">
        <v>162</v>
      </c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6"/>
      <c r="CY22" s="196"/>
      <c r="CZ22" s="196"/>
      <c r="DA22" s="196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</row>
    <row r="23" spans="1:127" hidden="1" x14ac:dyDescent="0.25">
      <c r="A23" s="198"/>
      <c r="B23" s="198"/>
      <c r="C23" s="198"/>
      <c r="D23" s="198"/>
      <c r="E23" s="198"/>
      <c r="F23" s="198"/>
      <c r="G23" s="198"/>
      <c r="H23" s="198"/>
      <c r="I23" s="200" t="s">
        <v>163</v>
      </c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6"/>
      <c r="CY23" s="196"/>
      <c r="CZ23" s="196"/>
      <c r="DA23" s="196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</row>
    <row r="24" spans="1:127" hidden="1" x14ac:dyDescent="0.25">
      <c r="A24" s="198"/>
      <c r="B24" s="198"/>
      <c r="C24" s="198"/>
      <c r="D24" s="198"/>
      <c r="E24" s="198"/>
      <c r="F24" s="198"/>
      <c r="G24" s="198"/>
      <c r="H24" s="198"/>
      <c r="I24" s="200" t="s">
        <v>164</v>
      </c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6"/>
      <c r="CY24" s="196"/>
      <c r="CZ24" s="196"/>
      <c r="DA24" s="196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</row>
    <row r="25" spans="1:127" hidden="1" x14ac:dyDescent="0.25">
      <c r="A25" s="198"/>
      <c r="B25" s="198"/>
      <c r="C25" s="198"/>
      <c r="D25" s="198"/>
      <c r="E25" s="198"/>
      <c r="F25" s="198"/>
      <c r="G25" s="198"/>
      <c r="H25" s="198"/>
      <c r="I25" s="200" t="s">
        <v>165</v>
      </c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6"/>
      <c r="CY25" s="196"/>
      <c r="CZ25" s="196"/>
      <c r="DA25" s="196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</row>
    <row r="26" spans="1:127" hidden="1" x14ac:dyDescent="0.25">
      <c r="A26" s="198"/>
      <c r="B26" s="198"/>
      <c r="C26" s="198"/>
      <c r="D26" s="198"/>
      <c r="E26" s="198"/>
      <c r="F26" s="198"/>
      <c r="G26" s="198"/>
      <c r="H26" s="198"/>
      <c r="I26" s="200" t="s">
        <v>166</v>
      </c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6"/>
      <c r="CY26" s="196"/>
      <c r="CZ26" s="196"/>
      <c r="DA26" s="196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</row>
    <row r="27" spans="1:127" hidden="1" x14ac:dyDescent="0.25">
      <c r="A27" s="198"/>
      <c r="B27" s="198"/>
      <c r="C27" s="198"/>
      <c r="D27" s="198"/>
      <c r="E27" s="198"/>
      <c r="F27" s="198"/>
      <c r="G27" s="198"/>
      <c r="H27" s="198"/>
      <c r="I27" s="200" t="s">
        <v>167</v>
      </c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6"/>
      <c r="CY27" s="196"/>
      <c r="CZ27" s="196"/>
      <c r="DA27" s="196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</row>
    <row r="28" spans="1:127" hidden="1" x14ac:dyDescent="0.25">
      <c r="A28" s="198"/>
      <c r="B28" s="198"/>
      <c r="C28" s="198"/>
      <c r="D28" s="198"/>
      <c r="E28" s="198"/>
      <c r="F28" s="198"/>
      <c r="G28" s="198"/>
      <c r="H28" s="198"/>
      <c r="I28" s="200" t="s">
        <v>168</v>
      </c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6"/>
      <c r="CY28" s="196"/>
      <c r="CZ28" s="196"/>
      <c r="DA28" s="196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</row>
    <row r="29" spans="1:127" hidden="1" x14ac:dyDescent="0.25">
      <c r="A29" s="198"/>
      <c r="B29" s="198"/>
      <c r="C29" s="198"/>
      <c r="D29" s="198"/>
      <c r="E29" s="198"/>
      <c r="F29" s="198"/>
      <c r="G29" s="198"/>
      <c r="H29" s="198"/>
      <c r="I29" s="200" t="s">
        <v>169</v>
      </c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6"/>
      <c r="CY29" s="196"/>
      <c r="CZ29" s="196"/>
      <c r="DA29" s="196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</row>
    <row r="30" spans="1:127" hidden="1" x14ac:dyDescent="0.25">
      <c r="A30" s="198"/>
      <c r="B30" s="198"/>
      <c r="C30" s="198"/>
      <c r="D30" s="198"/>
      <c r="E30" s="198"/>
      <c r="F30" s="198"/>
      <c r="G30" s="198"/>
      <c r="H30" s="198"/>
      <c r="I30" s="200" t="s">
        <v>170</v>
      </c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6"/>
      <c r="CY30" s="196"/>
      <c r="CZ30" s="196"/>
      <c r="DA30" s="196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</row>
    <row r="31" spans="1:127" hidden="1" x14ac:dyDescent="0.25">
      <c r="A31" s="198"/>
      <c r="B31" s="198"/>
      <c r="C31" s="198"/>
      <c r="D31" s="198"/>
      <c r="E31" s="198"/>
      <c r="F31" s="198"/>
      <c r="G31" s="198"/>
      <c r="H31" s="198"/>
      <c r="I31" s="200" t="s">
        <v>171</v>
      </c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6"/>
      <c r="CY31" s="196"/>
      <c r="CZ31" s="196"/>
      <c r="DA31" s="196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</row>
    <row r="32" spans="1:127" hidden="1" x14ac:dyDescent="0.25">
      <c r="A32" s="198"/>
      <c r="B32" s="198"/>
      <c r="C32" s="198"/>
      <c r="D32" s="198"/>
      <c r="E32" s="198"/>
      <c r="F32" s="198"/>
      <c r="G32" s="198"/>
      <c r="H32" s="198"/>
      <c r="I32" s="200" t="s">
        <v>172</v>
      </c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6"/>
      <c r="CY32" s="196"/>
      <c r="CZ32" s="196"/>
      <c r="DA32" s="196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</row>
    <row r="33" spans="1:127" hidden="1" x14ac:dyDescent="0.25">
      <c r="A33" s="198"/>
      <c r="B33" s="198"/>
      <c r="C33" s="198"/>
      <c r="D33" s="198"/>
      <c r="E33" s="198"/>
      <c r="F33" s="198"/>
      <c r="G33" s="198"/>
      <c r="H33" s="198"/>
      <c r="I33" s="200" t="s">
        <v>173</v>
      </c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7"/>
      <c r="CY33" s="197"/>
      <c r="CZ33" s="197"/>
      <c r="DA33" s="197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</row>
    <row r="34" spans="1:127" hidden="1" x14ac:dyDescent="0.25">
      <c r="A34" s="198"/>
      <c r="B34" s="198"/>
      <c r="C34" s="198"/>
      <c r="D34" s="198"/>
      <c r="E34" s="198"/>
      <c r="F34" s="198"/>
      <c r="G34" s="198"/>
      <c r="H34" s="198"/>
      <c r="I34" s="200" t="s">
        <v>174</v>
      </c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198" t="s">
        <v>184</v>
      </c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5"/>
      <c r="CY34" s="195"/>
      <c r="CZ34" s="195"/>
      <c r="DA34" s="195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</row>
    <row r="35" spans="1:127" hidden="1" x14ac:dyDescent="0.25">
      <c r="A35" s="198"/>
      <c r="B35" s="198"/>
      <c r="C35" s="198"/>
      <c r="D35" s="198"/>
      <c r="E35" s="198"/>
      <c r="F35" s="198"/>
      <c r="G35" s="198"/>
      <c r="H35" s="198"/>
      <c r="I35" s="200" t="s">
        <v>175</v>
      </c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6"/>
      <c r="CY35" s="196"/>
      <c r="CZ35" s="196"/>
      <c r="DA35" s="196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</row>
    <row r="36" spans="1:127" hidden="1" x14ac:dyDescent="0.25">
      <c r="A36" s="198"/>
      <c r="B36" s="198"/>
      <c r="C36" s="198"/>
      <c r="D36" s="198"/>
      <c r="E36" s="198"/>
      <c r="F36" s="198"/>
      <c r="G36" s="198"/>
      <c r="H36" s="198"/>
      <c r="I36" s="200" t="s">
        <v>162</v>
      </c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6"/>
      <c r="CY36" s="196"/>
      <c r="CZ36" s="196"/>
      <c r="DA36" s="196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</row>
    <row r="37" spans="1:127" hidden="1" x14ac:dyDescent="0.25">
      <c r="A37" s="198"/>
      <c r="B37" s="198"/>
      <c r="C37" s="198"/>
      <c r="D37" s="198"/>
      <c r="E37" s="198"/>
      <c r="F37" s="198"/>
      <c r="G37" s="198"/>
      <c r="H37" s="198"/>
      <c r="I37" s="200" t="s">
        <v>176</v>
      </c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6"/>
      <c r="CY37" s="196"/>
      <c r="CZ37" s="196"/>
      <c r="DA37" s="196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</row>
    <row r="38" spans="1:127" hidden="1" x14ac:dyDescent="0.25">
      <c r="A38" s="198"/>
      <c r="B38" s="198"/>
      <c r="C38" s="198"/>
      <c r="D38" s="198"/>
      <c r="E38" s="198"/>
      <c r="F38" s="198"/>
      <c r="G38" s="198"/>
      <c r="H38" s="198"/>
      <c r="I38" s="200" t="s">
        <v>177</v>
      </c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6"/>
      <c r="CY38" s="196"/>
      <c r="CZ38" s="196"/>
      <c r="DA38" s="196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</row>
    <row r="39" spans="1:127" hidden="1" x14ac:dyDescent="0.25">
      <c r="A39" s="198"/>
      <c r="B39" s="198"/>
      <c r="C39" s="198"/>
      <c r="D39" s="198"/>
      <c r="E39" s="198"/>
      <c r="F39" s="198"/>
      <c r="G39" s="198"/>
      <c r="H39" s="198"/>
      <c r="I39" s="200" t="s">
        <v>178</v>
      </c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6"/>
      <c r="CY39" s="196"/>
      <c r="CZ39" s="196"/>
      <c r="DA39" s="196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</row>
    <row r="40" spans="1:127" hidden="1" x14ac:dyDescent="0.25">
      <c r="A40" s="198"/>
      <c r="B40" s="198"/>
      <c r="C40" s="198"/>
      <c r="D40" s="198"/>
      <c r="E40" s="198"/>
      <c r="F40" s="198"/>
      <c r="G40" s="198"/>
      <c r="H40" s="198"/>
      <c r="I40" s="200" t="s">
        <v>179</v>
      </c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6"/>
      <c r="CY40" s="196"/>
      <c r="CZ40" s="196"/>
      <c r="DA40" s="196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</row>
    <row r="41" spans="1:127" hidden="1" x14ac:dyDescent="0.25">
      <c r="A41" s="198"/>
      <c r="B41" s="198"/>
      <c r="C41" s="198"/>
      <c r="D41" s="198"/>
      <c r="E41" s="198"/>
      <c r="F41" s="198"/>
      <c r="G41" s="198"/>
      <c r="H41" s="198"/>
      <c r="I41" s="200" t="s">
        <v>180</v>
      </c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6"/>
      <c r="CY41" s="196"/>
      <c r="CZ41" s="196"/>
      <c r="DA41" s="196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</row>
    <row r="42" spans="1:127" hidden="1" x14ac:dyDescent="0.25">
      <c r="A42" s="198"/>
      <c r="B42" s="198"/>
      <c r="C42" s="198"/>
      <c r="D42" s="198"/>
      <c r="E42" s="198"/>
      <c r="F42" s="198"/>
      <c r="G42" s="198"/>
      <c r="H42" s="198"/>
      <c r="I42" s="200" t="s">
        <v>181</v>
      </c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6"/>
      <c r="CY42" s="196"/>
      <c r="CZ42" s="196"/>
      <c r="DA42" s="196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</row>
    <row r="43" spans="1:127" hidden="1" x14ac:dyDescent="0.25">
      <c r="A43" s="198"/>
      <c r="B43" s="198"/>
      <c r="C43" s="198"/>
      <c r="D43" s="198"/>
      <c r="E43" s="198"/>
      <c r="F43" s="198"/>
      <c r="G43" s="198"/>
      <c r="H43" s="198"/>
      <c r="I43" s="200" t="s">
        <v>182</v>
      </c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6"/>
      <c r="CY43" s="196"/>
      <c r="CZ43" s="196"/>
      <c r="DA43" s="196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</row>
    <row r="44" spans="1:127" hidden="1" x14ac:dyDescent="0.25">
      <c r="A44" s="198"/>
      <c r="B44" s="198"/>
      <c r="C44" s="198"/>
      <c r="D44" s="198"/>
      <c r="E44" s="198"/>
      <c r="F44" s="198"/>
      <c r="G44" s="198"/>
      <c r="H44" s="198"/>
      <c r="I44" s="200" t="s">
        <v>183</v>
      </c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6"/>
      <c r="CY44" s="196"/>
      <c r="CZ44" s="196"/>
      <c r="DA44" s="196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</row>
    <row r="45" spans="1:127" hidden="1" x14ac:dyDescent="0.25">
      <c r="A45" s="198"/>
      <c r="B45" s="198"/>
      <c r="C45" s="198"/>
      <c r="D45" s="198"/>
      <c r="E45" s="198"/>
      <c r="F45" s="198"/>
      <c r="G45" s="198"/>
      <c r="H45" s="198"/>
      <c r="I45" s="200" t="s">
        <v>171</v>
      </c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6"/>
      <c r="CY45" s="196"/>
      <c r="CZ45" s="196"/>
      <c r="DA45" s="196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</row>
    <row r="46" spans="1:127" hidden="1" x14ac:dyDescent="0.25">
      <c r="A46" s="198"/>
      <c r="B46" s="198"/>
      <c r="C46" s="198"/>
      <c r="D46" s="198"/>
      <c r="E46" s="198"/>
      <c r="F46" s="198"/>
      <c r="G46" s="198"/>
      <c r="H46" s="198"/>
      <c r="I46" s="200" t="s">
        <v>172</v>
      </c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6"/>
      <c r="CY46" s="196"/>
      <c r="CZ46" s="196"/>
      <c r="DA46" s="196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</row>
    <row r="47" spans="1:127" hidden="1" x14ac:dyDescent="0.25">
      <c r="A47" s="198"/>
      <c r="B47" s="198"/>
      <c r="C47" s="198"/>
      <c r="D47" s="198"/>
      <c r="E47" s="198"/>
      <c r="F47" s="198"/>
      <c r="G47" s="198"/>
      <c r="H47" s="198"/>
      <c r="I47" s="200" t="s">
        <v>173</v>
      </c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7"/>
      <c r="CY47" s="197"/>
      <c r="CZ47" s="197"/>
      <c r="DA47" s="197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</row>
    <row r="48" spans="1:127" hidden="1" x14ac:dyDescent="0.25">
      <c r="A48" s="198" t="s">
        <v>38</v>
      </c>
      <c r="B48" s="198"/>
      <c r="C48" s="198"/>
      <c r="D48" s="198"/>
      <c r="E48" s="198"/>
      <c r="F48" s="198"/>
      <c r="G48" s="198"/>
      <c r="H48" s="198"/>
      <c r="I48" s="200" t="s">
        <v>185</v>
      </c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5"/>
      <c r="CY48" s="195"/>
      <c r="CZ48" s="195"/>
      <c r="DA48" s="195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</row>
    <row r="49" spans="1:127" hidden="1" x14ac:dyDescent="0.25">
      <c r="A49" s="198"/>
      <c r="B49" s="198"/>
      <c r="C49" s="198"/>
      <c r="D49" s="198"/>
      <c r="E49" s="198"/>
      <c r="F49" s="198"/>
      <c r="G49" s="198"/>
      <c r="H49" s="198"/>
      <c r="I49" s="200" t="s">
        <v>186</v>
      </c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7"/>
      <c r="CY49" s="197"/>
      <c r="CZ49" s="197"/>
      <c r="DA49" s="197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</row>
    <row r="50" spans="1:127" hidden="1" x14ac:dyDescent="0.25">
      <c r="A50" s="198"/>
      <c r="B50" s="198"/>
      <c r="C50" s="198"/>
      <c r="D50" s="198"/>
      <c r="E50" s="198"/>
      <c r="F50" s="198"/>
      <c r="G50" s="198"/>
      <c r="H50" s="198"/>
      <c r="I50" s="200" t="s">
        <v>187</v>
      </c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23"/>
      <c r="CY50" s="23"/>
      <c r="CZ50" s="23"/>
      <c r="DA50" s="23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</row>
    <row r="51" spans="1:127" hidden="1" x14ac:dyDescent="0.25">
      <c r="A51" s="198"/>
      <c r="B51" s="198"/>
      <c r="C51" s="198"/>
      <c r="D51" s="198"/>
      <c r="E51" s="198"/>
      <c r="F51" s="198"/>
      <c r="G51" s="198"/>
      <c r="H51" s="198"/>
      <c r="I51" s="200" t="s">
        <v>188</v>
      </c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198" t="s">
        <v>189</v>
      </c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23"/>
      <c r="CY51" s="23"/>
      <c r="CZ51" s="23"/>
      <c r="DA51" s="23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</row>
    <row r="52" spans="1:127" hidden="1" x14ac:dyDescent="0.25">
      <c r="A52" s="198"/>
      <c r="B52" s="198"/>
      <c r="C52" s="198"/>
      <c r="D52" s="198"/>
      <c r="E52" s="198"/>
      <c r="F52" s="198"/>
      <c r="G52" s="198"/>
      <c r="H52" s="198"/>
      <c r="I52" s="200" t="s">
        <v>190</v>
      </c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198" t="s">
        <v>184</v>
      </c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5"/>
      <c r="CY52" s="195"/>
      <c r="CZ52" s="195"/>
      <c r="DA52" s="195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</row>
    <row r="53" spans="1:127" hidden="1" x14ac:dyDescent="0.25">
      <c r="A53" s="198"/>
      <c r="B53" s="198"/>
      <c r="C53" s="198"/>
      <c r="D53" s="198"/>
      <c r="E53" s="198"/>
      <c r="F53" s="198"/>
      <c r="G53" s="198"/>
      <c r="H53" s="198"/>
      <c r="I53" s="200" t="s">
        <v>191</v>
      </c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7"/>
      <c r="CY53" s="197"/>
      <c r="CZ53" s="197"/>
      <c r="DA53" s="197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</row>
    <row r="54" spans="1:127" hidden="1" x14ac:dyDescent="0.25">
      <c r="A54" s="198"/>
      <c r="B54" s="198"/>
      <c r="C54" s="198"/>
      <c r="D54" s="198"/>
      <c r="E54" s="198"/>
      <c r="F54" s="198"/>
      <c r="G54" s="198"/>
      <c r="H54" s="198"/>
      <c r="I54" s="200" t="s">
        <v>192</v>
      </c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198" t="s">
        <v>184</v>
      </c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23"/>
      <c r="CY54" s="23"/>
      <c r="CZ54" s="23"/>
      <c r="DA54" s="23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</row>
    <row r="55" spans="1:127" hidden="1" x14ac:dyDescent="0.25">
      <c r="A55" s="198" t="s">
        <v>39</v>
      </c>
      <c r="B55" s="198"/>
      <c r="C55" s="198"/>
      <c r="D55" s="198"/>
      <c r="E55" s="198"/>
      <c r="F55" s="198"/>
      <c r="G55" s="198"/>
      <c r="H55" s="198"/>
      <c r="I55" s="200" t="s">
        <v>193</v>
      </c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198" t="s">
        <v>184</v>
      </c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5"/>
      <c r="CY55" s="195"/>
      <c r="CZ55" s="195"/>
      <c r="DA55" s="195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</row>
    <row r="56" spans="1:127" hidden="1" x14ac:dyDescent="0.25">
      <c r="A56" s="198"/>
      <c r="B56" s="198"/>
      <c r="C56" s="198"/>
      <c r="D56" s="198"/>
      <c r="E56" s="198"/>
      <c r="F56" s="198"/>
      <c r="G56" s="198"/>
      <c r="H56" s="198"/>
      <c r="I56" s="200" t="s">
        <v>194</v>
      </c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6"/>
      <c r="CY56" s="196"/>
      <c r="CZ56" s="196"/>
      <c r="DA56" s="196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</row>
    <row r="57" spans="1:127" hidden="1" x14ac:dyDescent="0.25">
      <c r="A57" s="198"/>
      <c r="B57" s="198"/>
      <c r="C57" s="198"/>
      <c r="D57" s="198"/>
      <c r="E57" s="198"/>
      <c r="F57" s="198"/>
      <c r="G57" s="198"/>
      <c r="H57" s="198"/>
      <c r="I57" s="200" t="s">
        <v>186</v>
      </c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7"/>
      <c r="CY57" s="197"/>
      <c r="CZ57" s="197"/>
      <c r="DA57" s="197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</row>
    <row r="58" spans="1:127" hidden="1" x14ac:dyDescent="0.25">
      <c r="A58" s="198" t="s">
        <v>42</v>
      </c>
      <c r="B58" s="198"/>
      <c r="C58" s="198"/>
      <c r="D58" s="198"/>
      <c r="E58" s="198"/>
      <c r="F58" s="198"/>
      <c r="G58" s="198"/>
      <c r="H58" s="198"/>
      <c r="I58" s="200" t="s">
        <v>195</v>
      </c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23"/>
      <c r="CY58" s="23"/>
      <c r="CZ58" s="23"/>
      <c r="DA58" s="23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</row>
    <row r="59" spans="1:127" hidden="1" x14ac:dyDescent="0.25">
      <c r="A59" s="198" t="s">
        <v>43</v>
      </c>
      <c r="B59" s="198"/>
      <c r="C59" s="198"/>
      <c r="D59" s="198"/>
      <c r="E59" s="198"/>
      <c r="F59" s="198"/>
      <c r="G59" s="198"/>
      <c r="H59" s="198"/>
      <c r="I59" s="200" t="s">
        <v>196</v>
      </c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198" t="s">
        <v>184</v>
      </c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5"/>
      <c r="CY59" s="195"/>
      <c r="CZ59" s="195"/>
      <c r="DA59" s="195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</row>
    <row r="60" spans="1:127" hidden="1" x14ac:dyDescent="0.25">
      <c r="A60" s="198"/>
      <c r="B60" s="198"/>
      <c r="C60" s="198"/>
      <c r="D60" s="198"/>
      <c r="E60" s="198"/>
      <c r="F60" s="198"/>
      <c r="G60" s="198"/>
      <c r="H60" s="198"/>
      <c r="I60" s="200" t="s">
        <v>197</v>
      </c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6"/>
      <c r="CY60" s="196"/>
      <c r="CZ60" s="196"/>
      <c r="DA60" s="196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</row>
    <row r="61" spans="1:127" hidden="1" x14ac:dyDescent="0.25">
      <c r="A61" s="198"/>
      <c r="B61" s="198"/>
      <c r="C61" s="198"/>
      <c r="D61" s="198"/>
      <c r="E61" s="198"/>
      <c r="F61" s="198"/>
      <c r="G61" s="198"/>
      <c r="H61" s="198"/>
      <c r="I61" s="200" t="s">
        <v>198</v>
      </c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6"/>
      <c r="CY61" s="196"/>
      <c r="CZ61" s="196"/>
      <c r="DA61" s="196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</row>
    <row r="62" spans="1:127" hidden="1" x14ac:dyDescent="0.25">
      <c r="A62" s="198"/>
      <c r="B62" s="198"/>
      <c r="C62" s="198"/>
      <c r="D62" s="198"/>
      <c r="E62" s="198"/>
      <c r="F62" s="198"/>
      <c r="G62" s="198"/>
      <c r="H62" s="198"/>
      <c r="I62" s="200" t="s">
        <v>199</v>
      </c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7"/>
      <c r="CY62" s="197"/>
      <c r="CZ62" s="197"/>
      <c r="DA62" s="197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</row>
    <row r="63" spans="1:127" hidden="1" x14ac:dyDescent="0.25">
      <c r="A63" s="198" t="s">
        <v>45</v>
      </c>
      <c r="B63" s="198"/>
      <c r="C63" s="198"/>
      <c r="D63" s="198"/>
      <c r="E63" s="198"/>
      <c r="F63" s="198"/>
      <c r="G63" s="198"/>
      <c r="H63" s="198"/>
      <c r="I63" s="200" t="s">
        <v>196</v>
      </c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198" t="s">
        <v>184</v>
      </c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5"/>
      <c r="CY63" s="195"/>
      <c r="CZ63" s="195"/>
      <c r="DA63" s="195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</row>
    <row r="64" spans="1:127" hidden="1" x14ac:dyDescent="0.25">
      <c r="A64" s="198"/>
      <c r="B64" s="198"/>
      <c r="C64" s="198"/>
      <c r="D64" s="198"/>
      <c r="E64" s="198"/>
      <c r="F64" s="198"/>
      <c r="G64" s="198"/>
      <c r="H64" s="198"/>
      <c r="I64" s="200" t="s">
        <v>197</v>
      </c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6"/>
      <c r="CY64" s="196"/>
      <c r="CZ64" s="196"/>
      <c r="DA64" s="196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</row>
    <row r="65" spans="1:127" hidden="1" x14ac:dyDescent="0.25">
      <c r="A65" s="198"/>
      <c r="B65" s="198"/>
      <c r="C65" s="198"/>
      <c r="D65" s="198"/>
      <c r="E65" s="198"/>
      <c r="F65" s="198"/>
      <c r="G65" s="198"/>
      <c r="H65" s="198"/>
      <c r="I65" s="200" t="s">
        <v>200</v>
      </c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6"/>
      <c r="CY65" s="196"/>
      <c r="CZ65" s="196"/>
      <c r="DA65" s="196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</row>
    <row r="66" spans="1:127" hidden="1" x14ac:dyDescent="0.25">
      <c r="A66" s="198"/>
      <c r="B66" s="198"/>
      <c r="C66" s="198"/>
      <c r="D66" s="198"/>
      <c r="E66" s="198"/>
      <c r="F66" s="198"/>
      <c r="G66" s="198"/>
      <c r="H66" s="198"/>
      <c r="I66" s="200" t="s">
        <v>201</v>
      </c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6"/>
      <c r="CY66" s="196"/>
      <c r="CZ66" s="196"/>
      <c r="DA66" s="196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</row>
    <row r="67" spans="1:127" hidden="1" x14ac:dyDescent="0.25">
      <c r="A67" s="198"/>
      <c r="B67" s="198"/>
      <c r="C67" s="198"/>
      <c r="D67" s="198"/>
      <c r="E67" s="198"/>
      <c r="F67" s="198"/>
      <c r="G67" s="198"/>
      <c r="H67" s="198"/>
      <c r="I67" s="200" t="s">
        <v>234</v>
      </c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7"/>
      <c r="CY67" s="197"/>
      <c r="CZ67" s="197"/>
      <c r="DA67" s="197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</row>
    <row r="68" spans="1:127" hidden="1" x14ac:dyDescent="0.25">
      <c r="A68" s="198" t="s">
        <v>46</v>
      </c>
      <c r="B68" s="198"/>
      <c r="C68" s="198"/>
      <c r="D68" s="198"/>
      <c r="E68" s="198"/>
      <c r="F68" s="198"/>
      <c r="G68" s="198"/>
      <c r="H68" s="198"/>
      <c r="I68" s="200" t="s">
        <v>202</v>
      </c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198" t="s">
        <v>41</v>
      </c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5"/>
      <c r="CY68" s="195"/>
      <c r="CZ68" s="195"/>
      <c r="DA68" s="195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</row>
    <row r="69" spans="1:127" hidden="1" x14ac:dyDescent="0.25">
      <c r="A69" s="198"/>
      <c r="B69" s="198"/>
      <c r="C69" s="198"/>
      <c r="D69" s="198"/>
      <c r="E69" s="198"/>
      <c r="F69" s="198"/>
      <c r="G69" s="198"/>
      <c r="H69" s="198"/>
      <c r="I69" s="200" t="s">
        <v>203</v>
      </c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7"/>
      <c r="CY69" s="197"/>
      <c r="CZ69" s="197"/>
      <c r="DA69" s="197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</row>
    <row r="70" spans="1:127" hidden="1" x14ac:dyDescent="0.25">
      <c r="A70" s="198"/>
      <c r="B70" s="198"/>
      <c r="C70" s="198"/>
      <c r="D70" s="198"/>
      <c r="E70" s="198"/>
      <c r="F70" s="198"/>
      <c r="G70" s="198"/>
      <c r="H70" s="198"/>
      <c r="I70" s="200" t="s">
        <v>65</v>
      </c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198" t="s">
        <v>41</v>
      </c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23"/>
      <c r="CY70" s="23"/>
      <c r="CZ70" s="23"/>
      <c r="DA70" s="23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</row>
    <row r="71" spans="1:127" hidden="1" x14ac:dyDescent="0.25">
      <c r="A71" s="198"/>
      <c r="B71" s="198"/>
      <c r="C71" s="198"/>
      <c r="D71" s="198"/>
      <c r="E71" s="198"/>
      <c r="F71" s="198"/>
      <c r="G71" s="198"/>
      <c r="H71" s="198"/>
      <c r="I71" s="200" t="s">
        <v>66</v>
      </c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198" t="s">
        <v>41</v>
      </c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23"/>
      <c r="CY71" s="23"/>
      <c r="CZ71" s="23"/>
      <c r="DA71" s="23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</row>
    <row r="72" spans="1:127" hidden="1" x14ac:dyDescent="0.25">
      <c r="A72" s="198"/>
      <c r="B72" s="198"/>
      <c r="C72" s="198"/>
      <c r="D72" s="198"/>
      <c r="E72" s="198"/>
      <c r="F72" s="198"/>
      <c r="G72" s="198"/>
      <c r="H72" s="198"/>
      <c r="I72" s="200" t="s">
        <v>67</v>
      </c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198" t="s">
        <v>41</v>
      </c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23"/>
      <c r="CY72" s="23"/>
      <c r="CZ72" s="23"/>
      <c r="DA72" s="23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</row>
    <row r="73" spans="1:127" hidden="1" x14ac:dyDescent="0.25">
      <c r="A73" s="198"/>
      <c r="B73" s="198"/>
      <c r="C73" s="198"/>
      <c r="D73" s="198"/>
      <c r="E73" s="198"/>
      <c r="F73" s="198"/>
      <c r="G73" s="198"/>
      <c r="H73" s="198"/>
      <c r="I73" s="200" t="s">
        <v>68</v>
      </c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198" t="s">
        <v>41</v>
      </c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23"/>
      <c r="CY73" s="23"/>
      <c r="CZ73" s="23"/>
      <c r="DA73" s="23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</row>
    <row r="74" spans="1:127" x14ac:dyDescent="0.25">
      <c r="A74" s="198" t="s">
        <v>47</v>
      </c>
      <c r="B74" s="198"/>
      <c r="C74" s="198"/>
      <c r="D74" s="198"/>
      <c r="E74" s="198"/>
      <c r="F74" s="198"/>
      <c r="G74" s="198"/>
      <c r="H74" s="198"/>
      <c r="I74" s="200" t="s">
        <v>235</v>
      </c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23"/>
      <c r="CY74" s="23"/>
      <c r="CZ74" s="23"/>
      <c r="DA74" s="23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</row>
    <row r="75" spans="1:127" x14ac:dyDescent="0.25">
      <c r="A75" s="198" t="s">
        <v>48</v>
      </c>
      <c r="B75" s="198"/>
      <c r="C75" s="198"/>
      <c r="D75" s="198"/>
      <c r="E75" s="198"/>
      <c r="F75" s="198"/>
      <c r="G75" s="198"/>
      <c r="H75" s="198"/>
      <c r="I75" s="200" t="s">
        <v>204</v>
      </c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198" t="s">
        <v>205</v>
      </c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23"/>
      <c r="CY75" s="23"/>
      <c r="CZ75" s="23"/>
      <c r="DA75" s="23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</row>
    <row r="76" spans="1:127" x14ac:dyDescent="0.25">
      <c r="A76" s="198"/>
      <c r="B76" s="198"/>
      <c r="C76" s="198"/>
      <c r="D76" s="198"/>
      <c r="E76" s="198"/>
      <c r="F76" s="198"/>
      <c r="G76" s="198"/>
      <c r="H76" s="198"/>
      <c r="I76" s="200" t="s">
        <v>206</v>
      </c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198" t="s">
        <v>205</v>
      </c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23"/>
      <c r="CY76" s="23"/>
      <c r="CZ76" s="23"/>
      <c r="DA76" s="23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</row>
    <row r="77" spans="1:127" x14ac:dyDescent="0.25">
      <c r="A77" s="198" t="s">
        <v>50</v>
      </c>
      <c r="B77" s="198"/>
      <c r="C77" s="198"/>
      <c r="D77" s="198"/>
      <c r="E77" s="198"/>
      <c r="F77" s="198"/>
      <c r="G77" s="198"/>
      <c r="H77" s="198"/>
      <c r="I77" s="200" t="s">
        <v>207</v>
      </c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198" t="s">
        <v>189</v>
      </c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23"/>
      <c r="CY77" s="23"/>
      <c r="CZ77" s="23"/>
      <c r="DA77" s="23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</row>
    <row r="78" spans="1:127" x14ac:dyDescent="0.25">
      <c r="A78" s="198" t="s">
        <v>51</v>
      </c>
      <c r="B78" s="198"/>
      <c r="C78" s="198"/>
      <c r="D78" s="198"/>
      <c r="E78" s="198"/>
      <c r="F78" s="198"/>
      <c r="G78" s="198"/>
      <c r="H78" s="198"/>
      <c r="I78" s="200" t="s">
        <v>208</v>
      </c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198" t="s">
        <v>209</v>
      </c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220">
        <v>1729.95</v>
      </c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2"/>
      <c r="CB78" s="202">
        <v>1776.97</v>
      </c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>
        <v>1829.49</v>
      </c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9">
        <v>2041.51</v>
      </c>
      <c r="CY78" s="211">
        <v>2167.88</v>
      </c>
      <c r="CZ78" s="203">
        <v>2290.9299999999998</v>
      </c>
      <c r="DA78" s="205"/>
      <c r="DB78" s="203">
        <v>2733.68</v>
      </c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5"/>
    </row>
    <row r="79" spans="1:127" x14ac:dyDescent="0.25">
      <c r="A79" s="198"/>
      <c r="B79" s="198"/>
      <c r="C79" s="198"/>
      <c r="D79" s="198"/>
      <c r="E79" s="198"/>
      <c r="F79" s="198"/>
      <c r="G79" s="198"/>
      <c r="H79" s="198"/>
      <c r="I79" s="200" t="s">
        <v>111</v>
      </c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223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5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  <c r="CQ79" s="202"/>
      <c r="CR79" s="202"/>
      <c r="CS79" s="202"/>
      <c r="CT79" s="202"/>
      <c r="CU79" s="202"/>
      <c r="CV79" s="202"/>
      <c r="CW79" s="202"/>
      <c r="CX79" s="210"/>
      <c r="CY79" s="211"/>
      <c r="CZ79" s="206"/>
      <c r="DA79" s="208"/>
      <c r="DB79" s="206"/>
      <c r="DC79" s="207"/>
      <c r="DD79" s="207"/>
      <c r="DE79" s="207"/>
      <c r="DF79" s="207"/>
      <c r="DG79" s="207"/>
      <c r="DH79" s="207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8"/>
    </row>
    <row r="80" spans="1:127" x14ac:dyDescent="0.25">
      <c r="A80" s="212" t="s">
        <v>210</v>
      </c>
      <c r="B80" s="212"/>
      <c r="C80" s="212"/>
      <c r="D80" s="212"/>
      <c r="E80" s="212"/>
      <c r="F80" s="212"/>
      <c r="G80" s="212"/>
      <c r="H80" s="212"/>
      <c r="I80" s="200" t="s">
        <v>211</v>
      </c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198" t="s">
        <v>209</v>
      </c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5"/>
      <c r="CY80" s="195"/>
      <c r="CZ80" s="195"/>
      <c r="DA80" s="195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</row>
    <row r="81" spans="1:127" x14ac:dyDescent="0.25">
      <c r="A81" s="212"/>
      <c r="B81" s="212"/>
      <c r="C81" s="212"/>
      <c r="D81" s="212"/>
      <c r="E81" s="212"/>
      <c r="F81" s="212"/>
      <c r="G81" s="212"/>
      <c r="H81" s="212"/>
      <c r="I81" s="200" t="s">
        <v>212</v>
      </c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7"/>
      <c r="CY81" s="197"/>
      <c r="CZ81" s="197"/>
      <c r="DA81" s="197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</row>
    <row r="82" spans="1:127" hidden="1" x14ac:dyDescent="0.25">
      <c r="A82" s="198" t="s">
        <v>213</v>
      </c>
      <c r="B82" s="198"/>
      <c r="C82" s="198"/>
      <c r="D82" s="198"/>
      <c r="E82" s="198"/>
      <c r="F82" s="198"/>
      <c r="G82" s="198"/>
      <c r="H82" s="198"/>
      <c r="I82" s="200" t="s">
        <v>214</v>
      </c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198" t="s">
        <v>209</v>
      </c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23"/>
      <c r="CY82" s="23"/>
      <c r="CZ82" s="23"/>
      <c r="DA82" s="23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</row>
    <row r="83" spans="1:127" ht="15.75" hidden="1" customHeight="1" x14ac:dyDescent="0.25">
      <c r="A83" s="198"/>
      <c r="B83" s="198"/>
      <c r="C83" s="198"/>
      <c r="D83" s="198"/>
      <c r="E83" s="198"/>
      <c r="F83" s="198"/>
      <c r="G83" s="198"/>
      <c r="H83" s="198"/>
      <c r="I83" s="201" t="s">
        <v>230</v>
      </c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198" t="s">
        <v>209</v>
      </c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23"/>
      <c r="CY83" s="23"/>
      <c r="CZ83" s="23"/>
      <c r="DA83" s="23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</row>
    <row r="84" spans="1:127" ht="15.75" hidden="1" customHeight="1" x14ac:dyDescent="0.25">
      <c r="A84" s="198"/>
      <c r="B84" s="198"/>
      <c r="C84" s="198"/>
      <c r="D84" s="198"/>
      <c r="E84" s="198"/>
      <c r="F84" s="198"/>
      <c r="G84" s="198"/>
      <c r="H84" s="198"/>
      <c r="I84" s="201" t="s">
        <v>232</v>
      </c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198" t="s">
        <v>209</v>
      </c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23"/>
      <c r="CY84" s="23"/>
      <c r="CZ84" s="23"/>
      <c r="DA84" s="23"/>
      <c r="DB84" s="199"/>
      <c r="DC84" s="199"/>
      <c r="DD84" s="199"/>
      <c r="DE84" s="199"/>
      <c r="DF84" s="199"/>
      <c r="DG84" s="199"/>
      <c r="DH84" s="199"/>
      <c r="DI84" s="199"/>
      <c r="DJ84" s="199"/>
      <c r="DK84" s="199"/>
      <c r="DL84" s="199"/>
      <c r="DM84" s="199"/>
      <c r="DN84" s="199"/>
      <c r="DO84" s="199"/>
      <c r="DP84" s="199"/>
      <c r="DQ84" s="199"/>
      <c r="DR84" s="199"/>
      <c r="DS84" s="199"/>
      <c r="DT84" s="199"/>
      <c r="DU84" s="199"/>
      <c r="DV84" s="199"/>
      <c r="DW84" s="199"/>
    </row>
    <row r="85" spans="1:127" ht="15.75" hidden="1" customHeight="1" x14ac:dyDescent="0.25">
      <c r="A85" s="198"/>
      <c r="B85" s="198"/>
      <c r="C85" s="198"/>
      <c r="D85" s="198"/>
      <c r="E85" s="198"/>
      <c r="F85" s="198"/>
      <c r="G85" s="198"/>
      <c r="H85" s="198"/>
      <c r="I85" s="201" t="s">
        <v>231</v>
      </c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198" t="s">
        <v>209</v>
      </c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23"/>
      <c r="CY85" s="23"/>
      <c r="CZ85" s="23"/>
      <c r="DA85" s="23"/>
      <c r="DB85" s="199"/>
      <c r="DC85" s="199"/>
      <c r="DD85" s="199"/>
      <c r="DE85" s="199"/>
      <c r="DF85" s="199"/>
      <c r="DG85" s="199"/>
      <c r="DH85" s="199"/>
      <c r="DI85" s="199"/>
      <c r="DJ85" s="199"/>
      <c r="DK85" s="199"/>
      <c r="DL85" s="199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</row>
    <row r="86" spans="1:127" ht="15.75" hidden="1" customHeight="1" x14ac:dyDescent="0.25">
      <c r="A86" s="198"/>
      <c r="B86" s="198"/>
      <c r="C86" s="198"/>
      <c r="D86" s="198"/>
      <c r="E86" s="198"/>
      <c r="F86" s="198"/>
      <c r="G86" s="198"/>
      <c r="H86" s="198"/>
      <c r="I86" s="201" t="s">
        <v>233</v>
      </c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198" t="s">
        <v>209</v>
      </c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199"/>
      <c r="BV86" s="199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23"/>
      <c r="CY86" s="23"/>
      <c r="CZ86" s="23"/>
      <c r="DA86" s="23"/>
      <c r="DB86" s="199"/>
      <c r="DC86" s="199"/>
      <c r="DD86" s="199"/>
      <c r="DE86" s="199"/>
      <c r="DF86" s="199"/>
      <c r="DG86" s="199"/>
      <c r="DH86" s="199"/>
      <c r="DI86" s="199"/>
      <c r="DJ86" s="199"/>
      <c r="DK86" s="199"/>
      <c r="DL86" s="199"/>
      <c r="DM86" s="199"/>
      <c r="DN86" s="199"/>
      <c r="DO86" s="199"/>
      <c r="DP86" s="199"/>
      <c r="DQ86" s="199"/>
      <c r="DR86" s="199"/>
      <c r="DS86" s="199"/>
      <c r="DT86" s="199"/>
      <c r="DU86" s="199"/>
      <c r="DV86" s="199"/>
      <c r="DW86" s="199"/>
    </row>
    <row r="87" spans="1:127" hidden="1" x14ac:dyDescent="0.25">
      <c r="A87" s="198" t="s">
        <v>215</v>
      </c>
      <c r="B87" s="198"/>
      <c r="C87" s="198"/>
      <c r="D87" s="198"/>
      <c r="E87" s="198"/>
      <c r="F87" s="198"/>
      <c r="G87" s="198"/>
      <c r="H87" s="198"/>
      <c r="I87" s="200" t="s">
        <v>216</v>
      </c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198" t="s">
        <v>209</v>
      </c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5"/>
      <c r="CY87" s="195"/>
      <c r="CZ87" s="195"/>
      <c r="DA87" s="195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</row>
    <row r="88" spans="1:127" hidden="1" x14ac:dyDescent="0.25">
      <c r="A88" s="198"/>
      <c r="B88" s="198"/>
      <c r="C88" s="198"/>
      <c r="D88" s="198"/>
      <c r="E88" s="198"/>
      <c r="F88" s="198"/>
      <c r="G88" s="198"/>
      <c r="H88" s="198"/>
      <c r="I88" s="200" t="s">
        <v>217</v>
      </c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7"/>
      <c r="CY88" s="197"/>
      <c r="CZ88" s="197"/>
      <c r="DA88" s="197"/>
      <c r="DB88" s="199"/>
      <c r="DC88" s="199"/>
      <c r="DD88" s="199"/>
      <c r="DE88" s="199"/>
      <c r="DF88" s="199"/>
      <c r="DG88" s="199"/>
      <c r="DH88" s="199"/>
      <c r="DI88" s="199"/>
      <c r="DJ88" s="199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</row>
    <row r="89" spans="1:127" hidden="1" x14ac:dyDescent="0.25">
      <c r="A89" s="198" t="s">
        <v>52</v>
      </c>
      <c r="B89" s="198"/>
      <c r="C89" s="198"/>
      <c r="D89" s="198"/>
      <c r="E89" s="198"/>
      <c r="F89" s="198"/>
      <c r="G89" s="198"/>
      <c r="H89" s="198"/>
      <c r="I89" s="200" t="s">
        <v>218</v>
      </c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5"/>
      <c r="CY89" s="195"/>
      <c r="CZ89" s="195"/>
      <c r="DA89" s="195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</row>
    <row r="90" spans="1:127" hidden="1" x14ac:dyDescent="0.25">
      <c r="A90" s="198"/>
      <c r="B90" s="198"/>
      <c r="C90" s="198"/>
      <c r="D90" s="198"/>
      <c r="E90" s="198"/>
      <c r="F90" s="198"/>
      <c r="G90" s="198"/>
      <c r="H90" s="198"/>
      <c r="I90" s="200" t="s">
        <v>219</v>
      </c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7"/>
      <c r="CY90" s="197"/>
      <c r="CZ90" s="197"/>
      <c r="DA90" s="197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</row>
    <row r="91" spans="1:127" hidden="1" x14ac:dyDescent="0.25">
      <c r="A91" s="198" t="s">
        <v>53</v>
      </c>
      <c r="B91" s="198"/>
      <c r="C91" s="198"/>
      <c r="D91" s="198"/>
      <c r="E91" s="198"/>
      <c r="F91" s="198"/>
      <c r="G91" s="198"/>
      <c r="H91" s="198"/>
      <c r="I91" s="200" t="s">
        <v>220</v>
      </c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198" t="s">
        <v>222</v>
      </c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5"/>
      <c r="CY91" s="195"/>
      <c r="CZ91" s="195"/>
      <c r="DA91" s="195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</row>
    <row r="92" spans="1:127" hidden="1" x14ac:dyDescent="0.25">
      <c r="A92" s="198"/>
      <c r="B92" s="198"/>
      <c r="C92" s="198"/>
      <c r="D92" s="198"/>
      <c r="E92" s="198"/>
      <c r="F92" s="198"/>
      <c r="G92" s="198"/>
      <c r="H92" s="198"/>
      <c r="I92" s="200" t="s">
        <v>221</v>
      </c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198" t="s">
        <v>223</v>
      </c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7"/>
      <c r="CY92" s="197"/>
      <c r="CZ92" s="197"/>
      <c r="DA92" s="197"/>
      <c r="DB92" s="199"/>
      <c r="DC92" s="199"/>
      <c r="DD92" s="199"/>
      <c r="DE92" s="199"/>
      <c r="DF92" s="199"/>
      <c r="DG92" s="199"/>
      <c r="DH92" s="199"/>
      <c r="DI92" s="199"/>
      <c r="DJ92" s="199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</row>
    <row r="93" spans="1:127" hidden="1" x14ac:dyDescent="0.25">
      <c r="A93" s="198" t="s">
        <v>224</v>
      </c>
      <c r="B93" s="198"/>
      <c r="C93" s="198"/>
      <c r="D93" s="198"/>
      <c r="E93" s="198"/>
      <c r="F93" s="198"/>
      <c r="G93" s="198"/>
      <c r="H93" s="198"/>
      <c r="I93" s="200" t="s">
        <v>225</v>
      </c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198" t="s">
        <v>209</v>
      </c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23"/>
      <c r="CY93" s="23"/>
      <c r="CZ93" s="23"/>
      <c r="DA93" s="23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</row>
    <row r="94" spans="1:127" hidden="1" x14ac:dyDescent="0.25">
      <c r="A94" s="198" t="s">
        <v>226</v>
      </c>
      <c r="B94" s="198"/>
      <c r="C94" s="198"/>
      <c r="D94" s="198"/>
      <c r="E94" s="198"/>
      <c r="F94" s="198"/>
      <c r="G94" s="198"/>
      <c r="H94" s="198"/>
      <c r="I94" s="200" t="s">
        <v>227</v>
      </c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198" t="s">
        <v>228</v>
      </c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5"/>
      <c r="CY94" s="195"/>
      <c r="CZ94" s="195"/>
      <c r="DA94" s="195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</row>
    <row r="95" spans="1:127" hidden="1" x14ac:dyDescent="0.25">
      <c r="A95" s="198"/>
      <c r="B95" s="198"/>
      <c r="C95" s="198"/>
      <c r="D95" s="198"/>
      <c r="E95" s="198"/>
      <c r="F95" s="198"/>
      <c r="G95" s="198"/>
      <c r="H95" s="198"/>
      <c r="I95" s="200" t="s">
        <v>49</v>
      </c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7"/>
      <c r="CY95" s="197"/>
      <c r="CZ95" s="197"/>
      <c r="DA95" s="197"/>
      <c r="DB95" s="199"/>
      <c r="DC95" s="199"/>
      <c r="DD95" s="199"/>
      <c r="DE95" s="199"/>
      <c r="DF95" s="199"/>
      <c r="DG95" s="199"/>
      <c r="DH95" s="199"/>
      <c r="DI95" s="199"/>
      <c r="DJ95" s="199"/>
      <c r="DK95" s="199"/>
      <c r="DL95" s="199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199"/>
    </row>
    <row r="96" spans="1:127" hidden="1" x14ac:dyDescent="0.25">
      <c r="A96" s="198"/>
      <c r="B96" s="198"/>
      <c r="C96" s="198"/>
      <c r="D96" s="198"/>
      <c r="E96" s="198"/>
      <c r="F96" s="198"/>
      <c r="G96" s="198"/>
      <c r="H96" s="198"/>
      <c r="I96" s="200" t="s">
        <v>229</v>
      </c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198" t="s">
        <v>228</v>
      </c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23"/>
      <c r="CY96" s="23"/>
      <c r="CZ96" s="23"/>
      <c r="DA96" s="23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  <c r="DM96" s="199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</row>
    <row r="97" spans="1:127" hidden="1" x14ac:dyDescent="0.25">
      <c r="A97" s="198"/>
      <c r="B97" s="198"/>
      <c r="C97" s="198"/>
      <c r="D97" s="198"/>
      <c r="E97" s="198"/>
      <c r="F97" s="198"/>
      <c r="G97" s="198"/>
      <c r="H97" s="198"/>
      <c r="I97" s="200" t="s">
        <v>217</v>
      </c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198" t="s">
        <v>228</v>
      </c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23"/>
      <c r="CY97" s="23"/>
      <c r="CZ97" s="23"/>
      <c r="DA97" s="23"/>
      <c r="DB97" s="199"/>
      <c r="DC97" s="199"/>
      <c r="DD97" s="199"/>
      <c r="DE97" s="199"/>
      <c r="DF97" s="199"/>
      <c r="DG97" s="199"/>
      <c r="DH97" s="199"/>
      <c r="DI97" s="199"/>
      <c r="DJ97" s="199"/>
      <c r="DK97" s="199"/>
      <c r="DL97" s="199"/>
      <c r="DM97" s="199"/>
      <c r="DN97" s="199"/>
      <c r="DO97" s="199"/>
      <c r="DP97" s="199"/>
      <c r="DQ97" s="199"/>
      <c r="DR97" s="199"/>
      <c r="DS97" s="199"/>
      <c r="DT97" s="199"/>
      <c r="DU97" s="199"/>
      <c r="DV97" s="199"/>
      <c r="DW97" s="199"/>
    </row>
    <row r="100" spans="1:127" s="14" customFormat="1" ht="20.25" x14ac:dyDescent="0.3">
      <c r="A100" s="13" t="s">
        <v>239</v>
      </c>
      <c r="BK100" s="14" t="s">
        <v>240</v>
      </c>
      <c r="CX100" s="16"/>
      <c r="CY100" s="16"/>
      <c r="CZ100" s="16"/>
      <c r="DA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 t="s">
        <v>291</v>
      </c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</row>
  </sheetData>
  <mergeCells count="472">
    <mergeCell ref="A6:DW6"/>
    <mergeCell ref="A12:H12"/>
    <mergeCell ref="I12:AO12"/>
    <mergeCell ref="AP12:BE12"/>
    <mergeCell ref="BF12:CA12"/>
    <mergeCell ref="CB12:CW12"/>
    <mergeCell ref="DB12:DW12"/>
    <mergeCell ref="A14:H14"/>
    <mergeCell ref="I14:AO14"/>
    <mergeCell ref="AP14:BE14"/>
    <mergeCell ref="DB14:DW14"/>
    <mergeCell ref="A13:H13"/>
    <mergeCell ref="I13:AO13"/>
    <mergeCell ref="AP13:BE13"/>
    <mergeCell ref="BF13:CA13"/>
    <mergeCell ref="CB13:CW13"/>
    <mergeCell ref="DB13:DW13"/>
    <mergeCell ref="A8:DW8"/>
    <mergeCell ref="A10:DW10"/>
    <mergeCell ref="A15:H15"/>
    <mergeCell ref="I15:AO15"/>
    <mergeCell ref="I26:AO26"/>
    <mergeCell ref="I24:AO24"/>
    <mergeCell ref="I25:AO25"/>
    <mergeCell ref="I22:AO22"/>
    <mergeCell ref="I23:AO23"/>
    <mergeCell ref="I28:AO28"/>
    <mergeCell ref="I27:AO27"/>
    <mergeCell ref="A19:H20"/>
    <mergeCell ref="I21:AO21"/>
    <mergeCell ref="I16:AO16"/>
    <mergeCell ref="I17:AO17"/>
    <mergeCell ref="I18:AO18"/>
    <mergeCell ref="I19:AO19"/>
    <mergeCell ref="I20:AO20"/>
    <mergeCell ref="CM15:CW15"/>
    <mergeCell ref="DB15:DL15"/>
    <mergeCell ref="DM15:DW15"/>
    <mergeCell ref="DM21:DW33"/>
    <mergeCell ref="DM17:DW18"/>
    <mergeCell ref="CX12:CY14"/>
    <mergeCell ref="CZ12:DA14"/>
    <mergeCell ref="I38:AO38"/>
    <mergeCell ref="I36:AO36"/>
    <mergeCell ref="I34:AO34"/>
    <mergeCell ref="I35:AO35"/>
    <mergeCell ref="I33:AO33"/>
    <mergeCell ref="I32:AO32"/>
    <mergeCell ref="I30:AO30"/>
    <mergeCell ref="I37:AO37"/>
    <mergeCell ref="CY19:CY20"/>
    <mergeCell ref="CZ19:CZ20"/>
    <mergeCell ref="AP15:BE15"/>
    <mergeCell ref="I31:AO31"/>
    <mergeCell ref="I29:AO29"/>
    <mergeCell ref="BF14:CA14"/>
    <mergeCell ref="CB14:CW14"/>
    <mergeCell ref="I39:AO39"/>
    <mergeCell ref="I40:AO40"/>
    <mergeCell ref="I41:AO41"/>
    <mergeCell ref="I47:AO47"/>
    <mergeCell ref="I43:AO43"/>
    <mergeCell ref="I44:AO44"/>
    <mergeCell ref="I45:AO45"/>
    <mergeCell ref="I48:AO48"/>
    <mergeCell ref="CB15:CL15"/>
    <mergeCell ref="I60:AO60"/>
    <mergeCell ref="A58:H58"/>
    <mergeCell ref="I58:AO58"/>
    <mergeCell ref="A50:H50"/>
    <mergeCell ref="A48:H49"/>
    <mergeCell ref="I51:AO51"/>
    <mergeCell ref="I52:AO52"/>
    <mergeCell ref="A51:H51"/>
    <mergeCell ref="AP58:BE58"/>
    <mergeCell ref="I54:AO54"/>
    <mergeCell ref="I55:AO55"/>
    <mergeCell ref="A54:H54"/>
    <mergeCell ref="AP54:BE54"/>
    <mergeCell ref="I57:AO57"/>
    <mergeCell ref="A59:H62"/>
    <mergeCell ref="AP59:BE62"/>
    <mergeCell ref="I61:AO61"/>
    <mergeCell ref="I62:AO62"/>
    <mergeCell ref="I59:AO59"/>
    <mergeCell ref="AP51:BE51"/>
    <mergeCell ref="I49:AO49"/>
    <mergeCell ref="A76:H76"/>
    <mergeCell ref="AP76:BE76"/>
    <mergeCell ref="A83:H83"/>
    <mergeCell ref="I83:AO83"/>
    <mergeCell ref="I68:AO68"/>
    <mergeCell ref="I69:AO69"/>
    <mergeCell ref="CB63:CL67"/>
    <mergeCell ref="BQ63:CA67"/>
    <mergeCell ref="BF68:BP69"/>
    <mergeCell ref="BQ68:CA69"/>
    <mergeCell ref="I72:AO72"/>
    <mergeCell ref="I73:AO73"/>
    <mergeCell ref="A70:H70"/>
    <mergeCell ref="I70:AO70"/>
    <mergeCell ref="AP70:BE70"/>
    <mergeCell ref="BF71:BP71"/>
    <mergeCell ref="BF70:BP70"/>
    <mergeCell ref="BQ70:CA70"/>
    <mergeCell ref="CB70:CL70"/>
    <mergeCell ref="BF78:CA79"/>
    <mergeCell ref="BF76:BP76"/>
    <mergeCell ref="BQ76:CA76"/>
    <mergeCell ref="BF77:BP77"/>
    <mergeCell ref="BQ77:CA77"/>
    <mergeCell ref="A94:H95"/>
    <mergeCell ref="AP94:BE95"/>
    <mergeCell ref="BF94:BP95"/>
    <mergeCell ref="I75:AO75"/>
    <mergeCell ref="I76:AO76"/>
    <mergeCell ref="I77:AO77"/>
    <mergeCell ref="A75:H75"/>
    <mergeCell ref="DM16:DW16"/>
    <mergeCell ref="DM19:DW20"/>
    <mergeCell ref="DB17:DL18"/>
    <mergeCell ref="BF16:BP16"/>
    <mergeCell ref="BQ16:CA16"/>
    <mergeCell ref="A55:H57"/>
    <mergeCell ref="AP55:BE57"/>
    <mergeCell ref="AP21:BE33"/>
    <mergeCell ref="BF55:BP57"/>
    <mergeCell ref="BQ55:CA57"/>
    <mergeCell ref="I50:AO50"/>
    <mergeCell ref="AP48:BE49"/>
    <mergeCell ref="BF48:BP49"/>
    <mergeCell ref="A73:H73"/>
    <mergeCell ref="AP73:BE73"/>
    <mergeCell ref="BF73:BP73"/>
    <mergeCell ref="A71:H71"/>
    <mergeCell ref="DM74:DW74"/>
    <mergeCell ref="A16:H16"/>
    <mergeCell ref="AP16:BE16"/>
    <mergeCell ref="I56:AO56"/>
    <mergeCell ref="I71:AO71"/>
    <mergeCell ref="AP71:BE71"/>
    <mergeCell ref="I67:AO67"/>
    <mergeCell ref="A74:H74"/>
    <mergeCell ref="I74:AO74"/>
    <mergeCell ref="AP74:BE74"/>
    <mergeCell ref="AP63:BE67"/>
    <mergeCell ref="I65:AO65"/>
    <mergeCell ref="A63:H67"/>
    <mergeCell ref="A68:H69"/>
    <mergeCell ref="AP68:BE69"/>
    <mergeCell ref="I66:AO66"/>
    <mergeCell ref="I64:AO64"/>
    <mergeCell ref="I63:AO63"/>
    <mergeCell ref="DA19:DA20"/>
    <mergeCell ref="DA17:DA18"/>
    <mergeCell ref="CX17:CX18"/>
    <mergeCell ref="CY17:CY18"/>
    <mergeCell ref="CZ17:CZ18"/>
    <mergeCell ref="CX19:CX20"/>
    <mergeCell ref="CM52:CW53"/>
    <mergeCell ref="DB52:DL53"/>
    <mergeCell ref="DB50:DL50"/>
    <mergeCell ref="DM50:DW50"/>
    <mergeCell ref="CB16:CL16"/>
    <mergeCell ref="CM16:CW16"/>
    <mergeCell ref="CB50:CL50"/>
    <mergeCell ref="CM50:CW50"/>
    <mergeCell ref="DB16:DL16"/>
    <mergeCell ref="DA21:DA33"/>
    <mergeCell ref="DA34:DA47"/>
    <mergeCell ref="CX21:CX33"/>
    <mergeCell ref="CY21:CY33"/>
    <mergeCell ref="CZ21:CZ33"/>
    <mergeCell ref="CX34:CX47"/>
    <mergeCell ref="CY34:CY47"/>
    <mergeCell ref="CZ34:CZ47"/>
    <mergeCell ref="CX48:CX49"/>
    <mergeCell ref="CY48:CY49"/>
    <mergeCell ref="CZ48:CZ49"/>
    <mergeCell ref="CX52:CX53"/>
    <mergeCell ref="CY52:CY53"/>
    <mergeCell ref="CZ52:CZ53"/>
    <mergeCell ref="DM72:DW72"/>
    <mergeCell ref="DM73:DW73"/>
    <mergeCell ref="CB68:CL69"/>
    <mergeCell ref="CM68:CW69"/>
    <mergeCell ref="CM59:CW62"/>
    <mergeCell ref="DB80:DL81"/>
    <mergeCell ref="BF54:BP54"/>
    <mergeCell ref="I53:AO53"/>
    <mergeCell ref="BF15:BP15"/>
    <mergeCell ref="BQ15:CA15"/>
    <mergeCell ref="AP50:BE50"/>
    <mergeCell ref="BF50:BP50"/>
    <mergeCell ref="CM51:CW51"/>
    <mergeCell ref="DB51:DL51"/>
    <mergeCell ref="DM51:DW51"/>
    <mergeCell ref="BQ21:CA33"/>
    <mergeCell ref="CB21:CL33"/>
    <mergeCell ref="DB48:DL49"/>
    <mergeCell ref="DM48:DW49"/>
    <mergeCell ref="BQ48:CA49"/>
    <mergeCell ref="CB48:CL49"/>
    <mergeCell ref="BQ50:CA50"/>
    <mergeCell ref="DM52:DW53"/>
    <mergeCell ref="AP19:BE20"/>
    <mergeCell ref="CB54:CL54"/>
    <mergeCell ref="CM54:CW54"/>
    <mergeCell ref="DB54:DL54"/>
    <mergeCell ref="DM54:DW54"/>
    <mergeCell ref="BQ71:CA71"/>
    <mergeCell ref="CB71:CL71"/>
    <mergeCell ref="DB55:DL57"/>
    <mergeCell ref="DM55:DW57"/>
    <mergeCell ref="DB68:DL69"/>
    <mergeCell ref="DM68:DW69"/>
    <mergeCell ref="DB70:DL70"/>
    <mergeCell ref="DM70:DW70"/>
    <mergeCell ref="DB71:DL71"/>
    <mergeCell ref="DM71:DW71"/>
    <mergeCell ref="CM63:CW67"/>
    <mergeCell ref="CM71:CW71"/>
    <mergeCell ref="CM70:CW70"/>
    <mergeCell ref="DA55:DA57"/>
    <mergeCell ref="DA59:DA62"/>
    <mergeCell ref="DA63:DA67"/>
    <mergeCell ref="DA68:DA69"/>
    <mergeCell ref="CX55:CX57"/>
    <mergeCell ref="CY55:CY57"/>
    <mergeCell ref="CZ55:CZ57"/>
    <mergeCell ref="DM75:DW75"/>
    <mergeCell ref="DB76:DL76"/>
    <mergeCell ref="DM76:DW76"/>
    <mergeCell ref="DB77:DL77"/>
    <mergeCell ref="DM77:DW77"/>
    <mergeCell ref="BF21:BP33"/>
    <mergeCell ref="DM59:DW62"/>
    <mergeCell ref="DB58:DL58"/>
    <mergeCell ref="DM58:DW58"/>
    <mergeCell ref="BF58:BP58"/>
    <mergeCell ref="BQ58:CA58"/>
    <mergeCell ref="CB58:CL58"/>
    <mergeCell ref="CM58:CW58"/>
    <mergeCell ref="CB55:CL57"/>
    <mergeCell ref="CM55:CW57"/>
    <mergeCell ref="DB63:DL67"/>
    <mergeCell ref="DM63:DW67"/>
    <mergeCell ref="BF59:BP62"/>
    <mergeCell ref="BF63:BP67"/>
    <mergeCell ref="DB59:DL62"/>
    <mergeCell ref="BQ59:CA62"/>
    <mergeCell ref="CB59:CL62"/>
    <mergeCell ref="CB72:CL72"/>
    <mergeCell ref="BQ54:CA54"/>
    <mergeCell ref="CM72:CW72"/>
    <mergeCell ref="DB72:DL72"/>
    <mergeCell ref="DB74:DL74"/>
    <mergeCell ref="A72:H72"/>
    <mergeCell ref="AP72:BE72"/>
    <mergeCell ref="BF72:BP72"/>
    <mergeCell ref="BQ72:CA72"/>
    <mergeCell ref="AP75:BE75"/>
    <mergeCell ref="CM75:CW75"/>
    <mergeCell ref="CM74:CW74"/>
    <mergeCell ref="BF75:BP75"/>
    <mergeCell ref="BQ75:CA75"/>
    <mergeCell ref="CB75:CL75"/>
    <mergeCell ref="DB75:DL75"/>
    <mergeCell ref="CB74:CL74"/>
    <mergeCell ref="A77:H77"/>
    <mergeCell ref="BQ80:CA81"/>
    <mergeCell ref="CB80:CL81"/>
    <mergeCell ref="CM80:CW81"/>
    <mergeCell ref="A80:H81"/>
    <mergeCell ref="AP80:BE81"/>
    <mergeCell ref="BF80:BP81"/>
    <mergeCell ref="I80:AO80"/>
    <mergeCell ref="I81:AO81"/>
    <mergeCell ref="CB77:CL77"/>
    <mergeCell ref="CM77:CW77"/>
    <mergeCell ref="AP77:BE77"/>
    <mergeCell ref="I82:AO82"/>
    <mergeCell ref="DB82:DL82"/>
    <mergeCell ref="A82:H82"/>
    <mergeCell ref="AP82:BE82"/>
    <mergeCell ref="BF82:BP82"/>
    <mergeCell ref="BQ82:CA82"/>
    <mergeCell ref="DM82:DW82"/>
    <mergeCell ref="CB78:CL79"/>
    <mergeCell ref="CM78:CW79"/>
    <mergeCell ref="A78:H79"/>
    <mergeCell ref="AP78:BE79"/>
    <mergeCell ref="I78:AO78"/>
    <mergeCell ref="I79:AO79"/>
    <mergeCell ref="DM80:DW81"/>
    <mergeCell ref="DB78:DW79"/>
    <mergeCell ref="DA80:DA81"/>
    <mergeCell ref="CX80:CX81"/>
    <mergeCell ref="CY80:CY81"/>
    <mergeCell ref="CZ80:CZ81"/>
    <mergeCell ref="CX78:CX79"/>
    <mergeCell ref="CY78:CY79"/>
    <mergeCell ref="CZ78:DA79"/>
    <mergeCell ref="BQ85:CA85"/>
    <mergeCell ref="CB85:CL85"/>
    <mergeCell ref="CM85:CW85"/>
    <mergeCell ref="DB85:DL85"/>
    <mergeCell ref="DM85:DW85"/>
    <mergeCell ref="AP83:BE83"/>
    <mergeCell ref="BF83:BP83"/>
    <mergeCell ref="BQ83:CA83"/>
    <mergeCell ref="CB83:CL83"/>
    <mergeCell ref="CM83:CW83"/>
    <mergeCell ref="DB83:DL83"/>
    <mergeCell ref="DM83:DW83"/>
    <mergeCell ref="BQ84:CA84"/>
    <mergeCell ref="CB84:CL84"/>
    <mergeCell ref="CM84:CW84"/>
    <mergeCell ref="DB84:DL84"/>
    <mergeCell ref="DM84:DW84"/>
    <mergeCell ref="A86:H86"/>
    <mergeCell ref="I86:AO86"/>
    <mergeCell ref="AP86:BE86"/>
    <mergeCell ref="BF86:BP86"/>
    <mergeCell ref="I88:AO88"/>
    <mergeCell ref="A87:H88"/>
    <mergeCell ref="A84:H84"/>
    <mergeCell ref="I84:AO84"/>
    <mergeCell ref="AP84:BE84"/>
    <mergeCell ref="BF84:BP84"/>
    <mergeCell ref="A85:H85"/>
    <mergeCell ref="I85:AO85"/>
    <mergeCell ref="AP85:BE85"/>
    <mergeCell ref="BF85:BP85"/>
    <mergeCell ref="DM86:DW86"/>
    <mergeCell ref="I87:AO87"/>
    <mergeCell ref="DB87:DL88"/>
    <mergeCell ref="DM87:DW88"/>
    <mergeCell ref="AP87:BE88"/>
    <mergeCell ref="BF87:BP88"/>
    <mergeCell ref="BQ87:CA88"/>
    <mergeCell ref="CB89:CL90"/>
    <mergeCell ref="I90:AO90"/>
    <mergeCell ref="CM89:CW90"/>
    <mergeCell ref="CB87:CL88"/>
    <mergeCell ref="BQ86:CA86"/>
    <mergeCell ref="CB86:CL86"/>
    <mergeCell ref="CM86:CW86"/>
    <mergeCell ref="CM87:CW88"/>
    <mergeCell ref="DA87:DA88"/>
    <mergeCell ref="CX87:CX88"/>
    <mergeCell ref="CY87:CY88"/>
    <mergeCell ref="CZ87:CZ88"/>
    <mergeCell ref="A89:H90"/>
    <mergeCell ref="AP89:BE90"/>
    <mergeCell ref="BF89:BP90"/>
    <mergeCell ref="DM89:DW90"/>
    <mergeCell ref="I89:AO89"/>
    <mergeCell ref="I92:AO92"/>
    <mergeCell ref="AP92:BE92"/>
    <mergeCell ref="BQ91:CA92"/>
    <mergeCell ref="CB91:CL92"/>
    <mergeCell ref="I91:AO91"/>
    <mergeCell ref="AP91:BE91"/>
    <mergeCell ref="BF91:BP92"/>
    <mergeCell ref="BQ89:CA90"/>
    <mergeCell ref="DM91:DW92"/>
    <mergeCell ref="A91:H92"/>
    <mergeCell ref="DA89:DA90"/>
    <mergeCell ref="DA91:DA92"/>
    <mergeCell ref="CX89:CX90"/>
    <mergeCell ref="CY89:CY90"/>
    <mergeCell ref="CZ89:CZ90"/>
    <mergeCell ref="CX91:CX92"/>
    <mergeCell ref="CY91:CY92"/>
    <mergeCell ref="CZ91:CZ92"/>
    <mergeCell ref="BF93:BP93"/>
    <mergeCell ref="DM96:DW96"/>
    <mergeCell ref="I95:AO95"/>
    <mergeCell ref="BQ94:CA95"/>
    <mergeCell ref="CB94:CL95"/>
    <mergeCell ref="CM94:CW95"/>
    <mergeCell ref="CM93:CW93"/>
    <mergeCell ref="DB93:DL93"/>
    <mergeCell ref="DM93:DW93"/>
    <mergeCell ref="DM94:DW95"/>
    <mergeCell ref="I94:AO94"/>
    <mergeCell ref="DA94:DA95"/>
    <mergeCell ref="CX94:CX95"/>
    <mergeCell ref="CY94:CY95"/>
    <mergeCell ref="CZ94:CZ95"/>
    <mergeCell ref="DM97:DW97"/>
    <mergeCell ref="A52:H53"/>
    <mergeCell ref="AP52:BE53"/>
    <mergeCell ref="BF52:BP53"/>
    <mergeCell ref="BQ52:CA53"/>
    <mergeCell ref="CB52:CL53"/>
    <mergeCell ref="CM96:CW96"/>
    <mergeCell ref="DB96:DL96"/>
    <mergeCell ref="A97:H97"/>
    <mergeCell ref="I97:AO97"/>
    <mergeCell ref="AP97:BE97"/>
    <mergeCell ref="BF97:BP97"/>
    <mergeCell ref="BQ97:CA97"/>
    <mergeCell ref="CB97:CL97"/>
    <mergeCell ref="A96:H96"/>
    <mergeCell ref="I96:AO96"/>
    <mergeCell ref="AP96:BE96"/>
    <mergeCell ref="BF96:BP96"/>
    <mergeCell ref="BQ96:CA96"/>
    <mergeCell ref="CB96:CL96"/>
    <mergeCell ref="A93:H93"/>
    <mergeCell ref="I93:AO93"/>
    <mergeCell ref="AP93:BE93"/>
    <mergeCell ref="DA52:DA53"/>
    <mergeCell ref="BF51:BP51"/>
    <mergeCell ref="BQ51:CA51"/>
    <mergeCell ref="CB51:CL51"/>
    <mergeCell ref="CM48:CW49"/>
    <mergeCell ref="CM97:CW97"/>
    <mergeCell ref="DB97:DL97"/>
    <mergeCell ref="CM91:CW92"/>
    <mergeCell ref="DB91:DL92"/>
    <mergeCell ref="DB94:DL95"/>
    <mergeCell ref="DB89:DL90"/>
    <mergeCell ref="BQ93:CA93"/>
    <mergeCell ref="CB93:CL93"/>
    <mergeCell ref="DB86:DL86"/>
    <mergeCell ref="CB82:CL82"/>
    <mergeCell ref="CM82:CW82"/>
    <mergeCell ref="CB76:CL76"/>
    <mergeCell ref="BQ73:CA73"/>
    <mergeCell ref="CB73:CL73"/>
    <mergeCell ref="CM73:CW73"/>
    <mergeCell ref="DB73:DL73"/>
    <mergeCell ref="CM76:CW76"/>
    <mergeCell ref="BF74:BP74"/>
    <mergeCell ref="BQ74:CA74"/>
    <mergeCell ref="DA48:DA49"/>
    <mergeCell ref="A34:H47"/>
    <mergeCell ref="AP34:BE47"/>
    <mergeCell ref="BF34:BP47"/>
    <mergeCell ref="BQ34:CA47"/>
    <mergeCell ref="CB34:CL47"/>
    <mergeCell ref="CM34:CW47"/>
    <mergeCell ref="DB34:DL47"/>
    <mergeCell ref="DM34:DW47"/>
    <mergeCell ref="A17:H18"/>
    <mergeCell ref="CM17:CW18"/>
    <mergeCell ref="DB21:DL33"/>
    <mergeCell ref="A21:H33"/>
    <mergeCell ref="I46:AO46"/>
    <mergeCell ref="AP17:BE18"/>
    <mergeCell ref="BF17:BP18"/>
    <mergeCell ref="BQ17:CA18"/>
    <mergeCell ref="CB17:CL18"/>
    <mergeCell ref="CM19:CW20"/>
    <mergeCell ref="CM21:CW33"/>
    <mergeCell ref="BF19:BP20"/>
    <mergeCell ref="BQ19:CA20"/>
    <mergeCell ref="CB19:CL20"/>
    <mergeCell ref="DB19:DL20"/>
    <mergeCell ref="I42:AO42"/>
    <mergeCell ref="CX59:CX62"/>
    <mergeCell ref="CY59:CY62"/>
    <mergeCell ref="CZ59:CZ62"/>
    <mergeCell ref="CX63:CX67"/>
    <mergeCell ref="CY63:CY67"/>
    <mergeCell ref="CZ63:CZ67"/>
    <mergeCell ref="CX68:CX69"/>
    <mergeCell ref="CY68:CY69"/>
    <mergeCell ref="CZ68:CZ69"/>
  </mergeCells>
  <phoneticPr fontId="8" type="noConversion"/>
  <pageMargins left="0.39370078740157483" right="0.39370078740157483" top="0.78740157480314965" bottom="0.39370078740157483" header="0.27559055118110237" footer="0.27559055118110237"/>
  <pageSetup paperSize="9" scale="87" fitToHeight="2" orientation="portrait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3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Листы12-14</vt:lpstr>
      <vt:lpstr>Листы15-18</vt:lpstr>
      <vt:lpstr>'Листы12-14'!Заголовки_для_печати</vt:lpstr>
      <vt:lpstr>'Листы15-18'!Заголовки_для_печати</vt:lpstr>
      <vt:lpstr>'Листы12-14'!Область_печати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Krivneva</cp:lastModifiedBy>
  <cp:lastPrinted>2018-01-11T11:35:37Z</cp:lastPrinted>
  <dcterms:created xsi:type="dcterms:W3CDTF">2004-09-19T06:34:55Z</dcterms:created>
  <dcterms:modified xsi:type="dcterms:W3CDTF">2023-04-18T08:48:32Z</dcterms:modified>
</cp:coreProperties>
</file>